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120" windowWidth="19320" windowHeight="11640" activeTab="0"/>
  </bookViews>
  <sheets>
    <sheet name="CALCUL CALAGE MOTEUR" sheetId="1" r:id="rId1"/>
  </sheets>
  <definedNames/>
  <calcPr fullCalcOnLoad="1"/>
</workbook>
</file>

<file path=xl/sharedStrings.xml><?xml version="1.0" encoding="utf-8"?>
<sst xmlns="http://schemas.openxmlformats.org/spreadsheetml/2006/main" count="60" uniqueCount="28">
  <si>
    <t>C A L A G E      MO T E U R      1   A   8   C Y L I N D R E S       4  T E M P S  OU  2  T E M P S</t>
  </si>
  <si>
    <t>SAISIE</t>
  </si>
  <si>
    <t>▼</t>
  </si>
  <si>
    <t>1 ►</t>
  </si>
  <si>
    <t xml:space="preserve"> CYCLE ------------------------------------------&gt;</t>
  </si>
  <si>
    <t>TEMPS</t>
  </si>
  <si>
    <t>2 ►</t>
  </si>
  <si>
    <t xml:space="preserve"> NOMBRE DE CYLINDRE(S) ------------&gt;</t>
  </si>
  <si>
    <t>3 ►</t>
  </si>
  <si>
    <t xml:space="preserve"> °ANGLE ENTRE CYLINDRES ----------&gt;</t>
  </si>
  <si>
    <t>DEGRES</t>
  </si>
  <si>
    <t>(0° si moteur en ligne, généralement de 45° à 120° si moteur en V, 180° si moteur à cylindres opposés, etc…)</t>
  </si>
  <si>
    <t xml:space="preserve"> ° ANGLE DE CALAGE 1er POINT MORT HAUT</t>
  </si>
  <si>
    <t>→</t>
  </si>
  <si>
    <t xml:space="preserve"> ° ANGLE DE CALAGE 2ème POINT MORT HAUT</t>
  </si>
  <si>
    <t>│</t>
  </si>
  <si>
    <t>5 ►</t>
  </si>
  <si>
    <t>4 ►</t>
  </si>
  <si>
    <t xml:space="preserve"> ° ANGLE DE CALAGE MANETON DE VILEBREQUIN (-180 à +180 par rapport au cylindre 1)</t>
  </si>
  <si>
    <t>6 ►</t>
  </si>
  <si>
    <t>(décalage entre manetons de 720/nombre de cylindres pour régularité cyclique sur cycle à 4 temps et décalage de 2 x (90°- angle° du V inférieur à 90°) pour équilibrage des forces de premier ordre)</t>
  </si>
  <si>
    <t xml:space="preserve"> CALAGE EXPLOSIONS PAR CYLINDRE</t>
  </si>
  <si>
    <t xml:space="preserve"> SUR</t>
  </si>
  <si>
    <t xml:space="preserve">  DE VILEBREQUIN ----------&gt;</t>
  </si>
  <si>
    <t xml:space="preserve"> ORDRE D'ALLUMAGE DES CYLINDRES --------------&gt;</t>
  </si>
  <si>
    <t xml:space="preserve"> CALAGE ALLUMAGE PAR ORDRE CROISSANT ---&gt;</t>
  </si>
  <si>
    <t xml:space="preserve"> INTERVALLES ENTRE EXPLOSIONS ------------------&gt;</t>
  </si>
  <si>
    <t xml:space="preserve"> ° ANGLE DE CALAGE DISTRIBUTION SI 4 TEMPS (CHOIX 1er OU 2ème POINT MORT HAUT)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</si>
</sst>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16"/>
      <color indexed="20"/>
      <name val="Arial"/>
      <family val="2"/>
    </font>
    <font>
      <b/>
      <sz val="8"/>
      <color indexed="18"/>
      <name val="Arial"/>
      <family val="0"/>
    </font>
    <font>
      <sz val="8"/>
      <color indexed="9"/>
      <name val="Arial"/>
      <family val="0"/>
    </font>
    <font>
      <b/>
      <sz val="10"/>
      <color indexed="10"/>
      <name val="Arial"/>
      <family val="2"/>
    </font>
    <font>
      <sz val="10"/>
      <color indexed="10"/>
      <name val="Arial"/>
      <family val="0"/>
    </font>
    <font>
      <b/>
      <sz val="8"/>
      <name val="Arial"/>
      <family val="0"/>
    </font>
    <font>
      <b/>
      <sz val="8"/>
      <color indexed="12"/>
      <name val="Arial"/>
      <family val="0"/>
    </font>
    <font>
      <b/>
      <sz val="10"/>
      <color indexed="18"/>
      <name val="Arial"/>
      <family val="0"/>
    </font>
    <font>
      <b/>
      <sz val="10"/>
      <color indexed="9"/>
      <name val="Arial"/>
      <family val="2"/>
    </font>
    <font>
      <b/>
      <sz val="18"/>
      <color indexed="9"/>
      <name val="Franklin Gothic Medium"/>
      <family val="2"/>
    </font>
    <font>
      <b/>
      <sz val="8"/>
      <color indexed="12"/>
      <name val="Arial Black"/>
      <family val="2"/>
    </font>
    <font>
      <b/>
      <sz val="10"/>
      <name val="Arial Black"/>
      <family val="2"/>
    </font>
    <font>
      <b/>
      <sz val="8"/>
      <color indexed="10"/>
      <name val="Arial"/>
      <family val="2"/>
    </font>
    <font>
      <b/>
      <sz val="8"/>
      <color indexed="10"/>
      <name val="Arial Black"/>
      <family val="2"/>
    </font>
    <font>
      <b/>
      <sz val="10"/>
      <name val="Arial"/>
      <family val="2"/>
    </font>
    <font>
      <b/>
      <sz val="8"/>
      <name val="Arial Black"/>
      <family val="2"/>
    </font>
    <font>
      <b/>
      <sz val="10"/>
      <color indexed="12"/>
      <name val="Arial"/>
      <family val="2"/>
    </font>
    <font>
      <b/>
      <sz val="8"/>
      <color indexed="53"/>
      <name val="Arial"/>
      <family val="0"/>
    </font>
    <font>
      <b/>
      <sz val="10"/>
      <color indexed="53"/>
      <name val="Arial"/>
      <family val="2"/>
    </font>
    <font>
      <b/>
      <sz val="9.25"/>
      <name val="Arial"/>
      <family val="0"/>
    </font>
  </fonts>
  <fills count="12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38">
    <border>
      <left/>
      <right/>
      <top/>
      <bottom/>
      <diagonal/>
    </border>
    <border>
      <left style="thick"/>
      <right style="thick"/>
      <top style="thick"/>
      <bottom style="thick"/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 style="thick"/>
      <top style="thick"/>
      <bottom style="thick"/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 style="thin">
        <color indexed="5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 style="thin">
        <color indexed="53"/>
      </bottom>
    </border>
    <border>
      <left style="thin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medium"/>
      <right style="medium"/>
      <top style="medium"/>
      <bottom style="medium"/>
    </border>
    <border>
      <left style="dashed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ashed"/>
      <top style="medium"/>
      <bottom>
        <color indexed="63"/>
      </bottom>
    </border>
    <border>
      <left style="thick">
        <color indexed="10"/>
      </left>
      <right style="thick">
        <color indexed="10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8" fillId="4" borderId="9" xfId="0" applyFont="1" applyFill="1" applyBorder="1" applyAlignment="1" applyProtection="1">
      <alignment horizontal="center" vertical="center"/>
      <protection locked="0"/>
    </xf>
    <xf numFmtId="0" fontId="9" fillId="0" borderId="10" xfId="0" applyFont="1" applyBorder="1" applyAlignment="1">
      <alignment horizontal="center" vertical="center"/>
    </xf>
    <xf numFmtId="1" fontId="7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7" fillId="4" borderId="9" xfId="0" applyFont="1" applyFill="1" applyBorder="1" applyAlignment="1" applyProtection="1">
      <alignment horizontal="center" vertical="center"/>
      <protection locked="0"/>
    </xf>
    <xf numFmtId="0" fontId="10" fillId="0" borderId="1" xfId="0" applyFont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12" fillId="5" borderId="0" xfId="0" applyFont="1" applyFill="1" applyBorder="1" applyAlignment="1">
      <alignment horizontal="center" vertical="center"/>
    </xf>
    <xf numFmtId="1" fontId="12" fillId="0" borderId="0" xfId="0" applyNumberFormat="1" applyFont="1" applyAlignment="1">
      <alignment horizontal="center" vertical="center"/>
    </xf>
    <xf numFmtId="1" fontId="13" fillId="0" borderId="0" xfId="0" applyNumberFormat="1" applyFont="1" applyAlignment="1">
      <alignment horizontal="center" vertical="center"/>
    </xf>
    <xf numFmtId="1" fontId="0" fillId="0" borderId="0" xfId="0" applyNumberFormat="1" applyAlignment="1">
      <alignment vertical="center"/>
    </xf>
    <xf numFmtId="0" fontId="5" fillId="3" borderId="8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9" fillId="6" borderId="14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10" fillId="6" borderId="14" xfId="0" applyFont="1" applyFill="1" applyBorder="1" applyAlignment="1">
      <alignment horizontal="center" vertical="center"/>
    </xf>
    <xf numFmtId="0" fontId="9" fillId="6" borderId="15" xfId="0" applyFont="1" applyFill="1" applyBorder="1" applyAlignment="1">
      <alignment horizontal="center" vertical="center"/>
    </xf>
    <xf numFmtId="0" fontId="10" fillId="6" borderId="15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7" fillId="7" borderId="8" xfId="0" applyFont="1" applyFill="1" applyBorder="1" applyAlignment="1">
      <alignment horizontal="center" vertical="center"/>
    </xf>
    <xf numFmtId="0" fontId="16" fillId="0" borderId="16" xfId="0" applyFont="1" applyBorder="1" applyAlignment="1">
      <alignment vertical="center"/>
    </xf>
    <xf numFmtId="0" fontId="16" fillId="0" borderId="17" xfId="0" applyFont="1" applyBorder="1" applyAlignment="1">
      <alignment vertical="center"/>
    </xf>
    <xf numFmtId="0" fontId="17" fillId="0" borderId="10" xfId="0" applyFont="1" applyBorder="1" applyAlignment="1">
      <alignment horizontal="center" vertical="center" wrapText="1"/>
    </xf>
    <xf numFmtId="0" fontId="18" fillId="8" borderId="1" xfId="0" applyFont="1" applyFill="1" applyBorder="1" applyAlignment="1">
      <alignment horizontal="center" vertical="center"/>
    </xf>
    <xf numFmtId="0" fontId="7" fillId="9" borderId="8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7" fillId="7" borderId="9" xfId="0" applyFont="1" applyFill="1" applyBorder="1" applyAlignment="1" applyProtection="1">
      <alignment horizontal="center" vertical="center"/>
      <protection locked="0"/>
    </xf>
    <xf numFmtId="0" fontId="7" fillId="10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0" fillId="3" borderId="9" xfId="0" applyFont="1" applyFill="1" applyBorder="1" applyAlignment="1">
      <alignment horizontal="center" vertical="center"/>
    </xf>
    <xf numFmtId="0" fontId="20" fillId="3" borderId="18" xfId="0" applyFont="1" applyFill="1" applyBorder="1" applyAlignment="1">
      <alignment horizontal="center" vertical="center"/>
    </xf>
    <xf numFmtId="0" fontId="22" fillId="3" borderId="18" xfId="0" applyFont="1" applyFill="1" applyBorder="1" applyAlignment="1">
      <alignment horizontal="center" vertical="center"/>
    </xf>
    <xf numFmtId="0" fontId="22" fillId="3" borderId="18" xfId="0" applyFont="1" applyFill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7" fillId="7" borderId="22" xfId="0" applyFont="1" applyFill="1" applyBorder="1" applyAlignment="1" applyProtection="1">
      <alignment horizontal="center" vertical="center"/>
      <protection locked="0"/>
    </xf>
    <xf numFmtId="0" fontId="7" fillId="4" borderId="9" xfId="0" applyFont="1" applyFill="1" applyBorder="1" applyAlignment="1" applyProtection="1">
      <alignment horizontal="center" vertical="center"/>
      <protection locked="0"/>
    </xf>
    <xf numFmtId="0" fontId="7" fillId="4" borderId="23" xfId="0" applyFont="1" applyFill="1" applyBorder="1" applyAlignment="1" applyProtection="1">
      <alignment horizontal="center" vertical="center"/>
      <protection locked="0"/>
    </xf>
    <xf numFmtId="0" fontId="12" fillId="5" borderId="1" xfId="0" applyFont="1" applyFill="1" applyBorder="1" applyAlignment="1">
      <alignment horizontal="center" vertical="center"/>
    </xf>
    <xf numFmtId="0" fontId="21" fillId="3" borderId="24" xfId="0" applyFont="1" applyFill="1" applyBorder="1" applyAlignment="1">
      <alignment horizontal="left" vertical="center"/>
    </xf>
    <xf numFmtId="0" fontId="21" fillId="3" borderId="0" xfId="0" applyFont="1" applyFill="1" applyBorder="1" applyAlignment="1">
      <alignment horizontal="left" vertical="center"/>
    </xf>
    <xf numFmtId="0" fontId="21" fillId="3" borderId="25" xfId="0" applyFont="1" applyFill="1" applyBorder="1" applyAlignment="1">
      <alignment horizontal="left" vertical="center"/>
    </xf>
    <xf numFmtId="0" fontId="10" fillId="3" borderId="24" xfId="0" applyFont="1" applyFill="1" applyBorder="1" applyAlignment="1">
      <alignment vertical="center"/>
    </xf>
    <xf numFmtId="0" fontId="10" fillId="3" borderId="0" xfId="0" applyFont="1" applyFill="1" applyBorder="1" applyAlignment="1">
      <alignment vertical="center"/>
    </xf>
    <xf numFmtId="0" fontId="10" fillId="3" borderId="25" xfId="0" applyFont="1" applyFill="1" applyBorder="1" applyAlignment="1">
      <alignment vertical="center"/>
    </xf>
    <xf numFmtId="0" fontId="21" fillId="3" borderId="26" xfId="0" applyFont="1" applyFill="1" applyBorder="1" applyAlignment="1">
      <alignment horizontal="left" vertical="center"/>
    </xf>
    <xf numFmtId="0" fontId="21" fillId="3" borderId="27" xfId="0" applyFont="1" applyFill="1" applyBorder="1" applyAlignment="1">
      <alignment horizontal="left" vertical="center"/>
    </xf>
    <xf numFmtId="0" fontId="21" fillId="3" borderId="28" xfId="0" applyFont="1" applyFill="1" applyBorder="1" applyAlignment="1">
      <alignment horizontal="left" vertical="center"/>
    </xf>
    <xf numFmtId="0" fontId="10" fillId="0" borderId="17" xfId="0" applyFont="1" applyBorder="1" applyAlignment="1">
      <alignment horizontal="left" vertical="center"/>
    </xf>
    <xf numFmtId="0" fontId="10" fillId="3" borderId="29" xfId="0" applyFont="1" applyFill="1" applyBorder="1" applyAlignment="1">
      <alignment horizontal="left" vertical="center"/>
    </xf>
    <xf numFmtId="0" fontId="10" fillId="3" borderId="20" xfId="0" applyFont="1" applyFill="1" applyBorder="1" applyAlignment="1">
      <alignment horizontal="left" vertical="center"/>
    </xf>
    <xf numFmtId="0" fontId="10" fillId="3" borderId="30" xfId="0" applyFont="1" applyFill="1" applyBorder="1" applyAlignment="1">
      <alignment horizontal="left" vertical="center"/>
    </xf>
    <xf numFmtId="0" fontId="10" fillId="3" borderId="24" xfId="0" applyFont="1" applyFill="1" applyBorder="1" applyAlignment="1">
      <alignment horizontal="left" vertical="center"/>
    </xf>
    <xf numFmtId="0" fontId="10" fillId="3" borderId="31" xfId="0" applyFont="1" applyFill="1" applyBorder="1" applyAlignment="1">
      <alignment horizontal="left" vertical="center"/>
    </xf>
    <xf numFmtId="0" fontId="10" fillId="3" borderId="32" xfId="0" applyFont="1" applyFill="1" applyBorder="1" applyAlignment="1">
      <alignment horizontal="left" vertical="center"/>
    </xf>
    <xf numFmtId="0" fontId="10" fillId="3" borderId="25" xfId="0" applyFont="1" applyFill="1" applyBorder="1" applyAlignment="1">
      <alignment horizontal="left" vertical="center"/>
    </xf>
    <xf numFmtId="0" fontId="10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9" fillId="0" borderId="17" xfId="0" applyFont="1" applyBorder="1" applyAlignment="1">
      <alignment horizontal="left" vertical="center" wrapText="1"/>
    </xf>
    <xf numFmtId="0" fontId="16" fillId="0" borderId="17" xfId="0" applyFont="1" applyBorder="1" applyAlignment="1">
      <alignment horizontal="left" vertical="center"/>
    </xf>
    <xf numFmtId="0" fontId="3" fillId="0" borderId="33" xfId="0" applyFont="1" applyBorder="1" applyAlignment="1">
      <alignment vertical="center" wrapText="1"/>
    </xf>
    <xf numFmtId="0" fontId="3" fillId="0" borderId="34" xfId="0" applyFont="1" applyBorder="1" applyAlignment="1">
      <alignment vertical="center" wrapText="1"/>
    </xf>
    <xf numFmtId="0" fontId="3" fillId="0" borderId="35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36" xfId="0" applyFont="1" applyBorder="1" applyAlignment="1">
      <alignment vertical="center" wrapText="1"/>
    </xf>
    <xf numFmtId="0" fontId="3" fillId="0" borderId="37" xfId="0" applyFont="1" applyBorder="1" applyAlignment="1">
      <alignment vertical="center" wrapText="1"/>
    </xf>
    <xf numFmtId="0" fontId="3" fillId="0" borderId="34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4" fillId="11" borderId="0" xfId="0" applyFont="1" applyFill="1" applyAlignment="1">
      <alignment horizontal="center" vertical="center"/>
    </xf>
    <xf numFmtId="0" fontId="7" fillId="0" borderId="17" xfId="0" applyFont="1" applyBorder="1" applyAlignment="1">
      <alignment horizontal="left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4">
    <dxf>
      <font>
        <b/>
        <i val="0"/>
        <color rgb="FFFF0000"/>
      </font>
      <border/>
    </dxf>
    <dxf>
      <font>
        <b/>
        <i val="0"/>
        <color rgb="FFFFFFFF"/>
      </font>
      <fill>
        <patternFill>
          <bgColor rgb="FF008000"/>
        </patternFill>
      </fill>
      <border>
        <left style="thin">
          <color rgb="FFFF0000"/>
        </left>
        <right style="thin">
          <color rgb="FFFF0000"/>
        </right>
        <top style="thin"/>
        <bottom style="thin">
          <color rgb="FFFF0000"/>
        </bottom>
      </border>
    </dxf>
    <dxf>
      <font>
        <b/>
        <i val="0"/>
        <color rgb="FF339966"/>
      </font>
      <fill>
        <patternFill>
          <bgColor rgb="FF339966"/>
        </patternFill>
      </fill>
      <border>
        <left style="thin">
          <color rgb="FFFF0000"/>
        </left>
        <right style="thin">
          <color rgb="FFFF0000"/>
        </right>
        <top style="thin"/>
        <bottom style="thin">
          <color rgb="FFFF0000"/>
        </bottom>
      </border>
    </dxf>
    <dxf>
      <font>
        <color rgb="FFFFFFFF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INTERVALLES EN DEGRES ENTRE EXPLOSIONS (SUR 2 TOURS DE VILEBREQUIN)</a:t>
            </a:r>
          </a:p>
        </c:rich>
      </c:tx>
      <c:layout/>
      <c:spPr>
        <a:noFill/>
        <a:ln>
          <a:noFill/>
        </a:ln>
      </c:spPr>
    </c:title>
    <c:plotArea>
      <c:layout/>
      <c:doughnut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'CALCUL CALAGE MOTEUR'!$K$31:$R$31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247650</xdr:colOff>
      <xdr:row>32</xdr:row>
      <xdr:rowOff>9525</xdr:rowOff>
    </xdr:from>
    <xdr:to>
      <xdr:col>18</xdr:col>
      <xdr:colOff>9525</xdr:colOff>
      <xdr:row>52</xdr:row>
      <xdr:rowOff>57150</xdr:rowOff>
    </xdr:to>
    <xdr:graphicFrame>
      <xdr:nvGraphicFramePr>
        <xdr:cNvPr id="1" name="Chart 4"/>
        <xdr:cNvGraphicFramePr/>
      </xdr:nvGraphicFramePr>
      <xdr:xfrm>
        <a:off x="5362575" y="5753100"/>
        <a:ext cx="6038850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7"/>
  <sheetViews>
    <sheetView tabSelected="1" workbookViewId="0" topLeftCell="A1">
      <selection activeCell="H7" sqref="H7"/>
    </sheetView>
  </sheetViews>
  <sheetFormatPr defaultColWidth="11.421875" defaultRowHeight="12.75"/>
  <cols>
    <col min="1" max="1" width="5.7109375" style="3" customWidth="1"/>
    <col min="2" max="2" width="21.00390625" style="1" customWidth="1"/>
    <col min="3" max="3" width="6.140625" style="1" customWidth="1"/>
    <col min="4" max="4" width="4.57421875" style="1" customWidth="1"/>
    <col min="5" max="5" width="2.7109375" style="3" customWidth="1"/>
    <col min="6" max="6" width="4.7109375" style="1" customWidth="1"/>
    <col min="7" max="7" width="9.8515625" style="1" customWidth="1"/>
    <col min="8" max="8" width="18.7109375" style="1" customWidth="1"/>
    <col min="9" max="9" width="3.28125" style="1" customWidth="1"/>
    <col min="10" max="10" width="3.8515625" style="1" customWidth="1"/>
    <col min="11" max="18" width="11.28125" style="3" customWidth="1"/>
    <col min="19" max="19" width="3.28125" style="1" customWidth="1"/>
    <col min="20" max="16384" width="11.421875" style="1" customWidth="1"/>
  </cols>
  <sheetData>
    <row r="1" spans="1:18" ht="19.5" customHeight="1" thickBot="1">
      <c r="A1" s="98" t="s">
        <v>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</row>
    <row r="2" spans="1:18" ht="12" customHeight="1" thickBot="1" thickTop="1">
      <c r="A2" s="2" t="s">
        <v>1</v>
      </c>
      <c r="K2" s="4"/>
      <c r="L2" s="5">
        <v>4</v>
      </c>
      <c r="M2" s="5"/>
      <c r="N2" s="5"/>
      <c r="O2" s="5"/>
      <c r="P2" s="5"/>
      <c r="Q2" s="5"/>
      <c r="R2" s="6"/>
    </row>
    <row r="3" spans="1:18" ht="14.25" customHeight="1" thickBot="1" thickTop="1">
      <c r="A3" s="7" t="s">
        <v>2</v>
      </c>
      <c r="K3" s="8">
        <v>1</v>
      </c>
      <c r="L3" s="9">
        <v>2</v>
      </c>
      <c r="M3" s="9">
        <v>3</v>
      </c>
      <c r="N3" s="9">
        <v>4</v>
      </c>
      <c r="O3" s="9">
        <v>5</v>
      </c>
      <c r="P3" s="9">
        <v>6</v>
      </c>
      <c r="Q3" s="9">
        <v>7</v>
      </c>
      <c r="R3" s="10">
        <v>8</v>
      </c>
    </row>
    <row r="4" spans="1:18" ht="14.25" thickBot="1" thickTop="1">
      <c r="A4" s="11" t="s">
        <v>3</v>
      </c>
      <c r="B4" s="99" t="s">
        <v>4</v>
      </c>
      <c r="C4" s="99"/>
      <c r="D4" s="99"/>
      <c r="E4" s="99"/>
      <c r="F4" s="12">
        <v>4</v>
      </c>
      <c r="G4" s="13" t="s">
        <v>5</v>
      </c>
      <c r="K4" s="8">
        <f>F4</f>
        <v>4</v>
      </c>
      <c r="L4" s="9">
        <f>K4</f>
        <v>4</v>
      </c>
      <c r="M4" s="9">
        <f aca="true" t="shared" si="0" ref="M4:R5">L4</f>
        <v>4</v>
      </c>
      <c r="N4" s="9">
        <f t="shared" si="0"/>
        <v>4</v>
      </c>
      <c r="O4" s="9">
        <f t="shared" si="0"/>
        <v>4</v>
      </c>
      <c r="P4" s="9">
        <f t="shared" si="0"/>
        <v>4</v>
      </c>
      <c r="Q4" s="9">
        <f t="shared" si="0"/>
        <v>4</v>
      </c>
      <c r="R4" s="10">
        <f t="shared" si="0"/>
        <v>4</v>
      </c>
    </row>
    <row r="5" spans="1:18" ht="14.25" thickBot="1" thickTop="1">
      <c r="A5" s="11" t="s">
        <v>6</v>
      </c>
      <c r="B5" s="99" t="s">
        <v>7</v>
      </c>
      <c r="C5" s="99"/>
      <c r="D5" s="99"/>
      <c r="E5" s="99"/>
      <c r="F5" s="12">
        <v>4</v>
      </c>
      <c r="G5" s="13" t="str">
        <f>IF(F5&gt;1,"CYLINDRES","CYLINDRE")</f>
        <v>CYLINDRES</v>
      </c>
      <c r="I5" s="14"/>
      <c r="J5" s="15"/>
      <c r="K5" s="8">
        <f>F5</f>
        <v>4</v>
      </c>
      <c r="L5" s="9">
        <f>K5</f>
        <v>4</v>
      </c>
      <c r="M5" s="9">
        <f t="shared" si="0"/>
        <v>4</v>
      </c>
      <c r="N5" s="9">
        <f t="shared" si="0"/>
        <v>4</v>
      </c>
      <c r="O5" s="9">
        <f t="shared" si="0"/>
        <v>4</v>
      </c>
      <c r="P5" s="9">
        <f t="shared" si="0"/>
        <v>4</v>
      </c>
      <c r="Q5" s="9">
        <f t="shared" si="0"/>
        <v>4</v>
      </c>
      <c r="R5" s="10">
        <f t="shared" si="0"/>
        <v>4</v>
      </c>
    </row>
    <row r="6" spans="1:18" ht="14.25" thickBot="1" thickTop="1">
      <c r="A6" s="11" t="s">
        <v>8</v>
      </c>
      <c r="B6" s="99" t="s">
        <v>9</v>
      </c>
      <c r="C6" s="99"/>
      <c r="D6" s="99"/>
      <c r="E6" s="99"/>
      <c r="F6" s="16">
        <v>90</v>
      </c>
      <c r="G6" s="13" t="s">
        <v>10</v>
      </c>
      <c r="H6" s="17" t="str">
        <f>IF(F6=0,"EN LIGNE"," ")</f>
        <v> </v>
      </c>
      <c r="I6" s="14"/>
      <c r="J6" s="15"/>
      <c r="K6" s="8"/>
      <c r="L6" s="9">
        <f>F6</f>
        <v>90</v>
      </c>
      <c r="M6" s="9">
        <f>F6</f>
        <v>90</v>
      </c>
      <c r="N6" s="9">
        <f>F6</f>
        <v>90</v>
      </c>
      <c r="O6" s="9">
        <f>F6</f>
        <v>90</v>
      </c>
      <c r="P6" s="9">
        <f>F6</f>
        <v>90</v>
      </c>
      <c r="Q6" s="9">
        <f>F6</f>
        <v>90</v>
      </c>
      <c r="R6" s="10">
        <f>F6</f>
        <v>90</v>
      </c>
    </row>
    <row r="7" spans="1:18" ht="15" customHeight="1" thickBot="1" thickTop="1">
      <c r="A7" s="18"/>
      <c r="B7" s="92" t="s">
        <v>11</v>
      </c>
      <c r="C7" s="92"/>
      <c r="D7" s="92"/>
      <c r="E7" s="92"/>
      <c r="F7" s="93"/>
      <c r="G7" s="92"/>
      <c r="H7" s="17" t="str">
        <f>IF(AND(F6&gt;0,F6&lt;180),"EN V"," ")</f>
        <v>EN V</v>
      </c>
      <c r="I7" s="19"/>
      <c r="J7" s="15"/>
      <c r="K7" s="20">
        <f>K11</f>
        <v>0</v>
      </c>
      <c r="L7" s="21">
        <f>IF(L4=2,L22,L18)</f>
        <v>450</v>
      </c>
      <c r="M7" s="21">
        <f>IF(M4=2,M11,M16)</f>
        <v>270</v>
      </c>
      <c r="N7" s="21">
        <f>IF(N4=2,N22,N18)</f>
        <v>540</v>
      </c>
      <c r="O7" s="21">
        <f>IF(O4=2,O11,O16)</f>
        <v>360</v>
      </c>
      <c r="P7" s="21">
        <f>IF(P4=2,P22,P18)</f>
        <v>450</v>
      </c>
      <c r="Q7" s="21">
        <f>IF(Q4=2,Q11,Q16)</f>
        <v>0</v>
      </c>
      <c r="R7" s="22">
        <f>IF(R4=2,R22,R18)</f>
        <v>120</v>
      </c>
    </row>
    <row r="8" spans="1:18" ht="14.25" thickBot="1" thickTop="1">
      <c r="A8" s="18"/>
      <c r="B8" s="93"/>
      <c r="C8" s="93"/>
      <c r="D8" s="93"/>
      <c r="E8" s="93"/>
      <c r="F8" s="93"/>
      <c r="G8" s="93"/>
      <c r="H8" s="17" t="str">
        <f>IF(F6=180,"A CYLINDRES OPPOSES"," ")</f>
        <v> </v>
      </c>
      <c r="I8" s="14"/>
      <c r="J8" s="15"/>
      <c r="K8" s="1"/>
      <c r="L8" s="19"/>
      <c r="M8" s="1"/>
      <c r="N8" s="19"/>
      <c r="O8" s="1"/>
      <c r="P8" s="19"/>
      <c r="Q8" s="1"/>
      <c r="R8" s="19"/>
    </row>
    <row r="9" spans="1:17" ht="13.5" customHeight="1" thickTop="1">
      <c r="A9" s="18"/>
      <c r="B9" s="94"/>
      <c r="C9" s="95"/>
      <c r="D9" s="95"/>
      <c r="E9" s="95"/>
      <c r="F9" s="95"/>
      <c r="G9" s="95"/>
      <c r="H9" s="95"/>
      <c r="I9" s="95"/>
      <c r="K9" s="23">
        <v>1</v>
      </c>
      <c r="M9" s="24">
        <v>3</v>
      </c>
      <c r="O9" s="24">
        <v>5</v>
      </c>
      <c r="Q9" s="24">
        <v>7</v>
      </c>
    </row>
    <row r="10" spans="1:18" ht="16.5" customHeight="1" thickBot="1">
      <c r="A10" s="18"/>
      <c r="B10" s="96"/>
      <c r="C10" s="97"/>
      <c r="D10" s="97"/>
      <c r="E10" s="97"/>
      <c r="F10" s="97"/>
      <c r="G10" s="97"/>
      <c r="H10" s="97"/>
      <c r="I10" s="97"/>
      <c r="K10" s="25">
        <f>IF(K9&gt;K5," ",0)</f>
        <v>0</v>
      </c>
      <c r="L10" s="1"/>
      <c r="M10" s="25">
        <f>IF(M9&gt;M5," ",0)</f>
        <v>0</v>
      </c>
      <c r="N10" s="1"/>
      <c r="O10" s="25" t="str">
        <f>IF(O9&gt;O5," ",0)</f>
        <v> </v>
      </c>
      <c r="P10" s="1"/>
      <c r="Q10" s="25" t="str">
        <f>IF(Q9&gt;Q5," ",0)</f>
        <v> </v>
      </c>
      <c r="R10" s="26"/>
    </row>
    <row r="11" spans="1:18" s="29" customFormat="1" ht="14.25" thickBot="1" thickTop="1">
      <c r="A11" s="27"/>
      <c r="B11" s="70" t="s">
        <v>12</v>
      </c>
      <c r="C11" s="70"/>
      <c r="D11" s="70"/>
      <c r="E11" s="70"/>
      <c r="F11" s="70"/>
      <c r="G11" s="70"/>
      <c r="H11" s="70"/>
      <c r="I11" s="28" t="s">
        <v>13</v>
      </c>
      <c r="K11" s="30">
        <v>0</v>
      </c>
      <c r="L11" s="31"/>
      <c r="M11" s="32">
        <f>M17</f>
        <v>180</v>
      </c>
      <c r="N11" s="31"/>
      <c r="O11" s="32">
        <f>O17</f>
        <v>0</v>
      </c>
      <c r="P11" s="31"/>
      <c r="Q11" s="32">
        <f>Q17</f>
        <v>0</v>
      </c>
      <c r="R11" s="31"/>
    </row>
    <row r="12" spans="1:20" s="29" customFormat="1" ht="14.25" thickBot="1" thickTop="1">
      <c r="A12" s="27"/>
      <c r="B12" s="70" t="s">
        <v>14</v>
      </c>
      <c r="C12" s="70"/>
      <c r="D12" s="70"/>
      <c r="E12" s="70"/>
      <c r="F12" s="70"/>
      <c r="G12" s="70"/>
      <c r="H12" s="70"/>
      <c r="I12" s="28" t="s">
        <v>13</v>
      </c>
      <c r="K12" s="33">
        <v>360</v>
      </c>
      <c r="L12" s="31"/>
      <c r="M12" s="34">
        <f>M11+360</f>
        <v>540</v>
      </c>
      <c r="N12" s="31"/>
      <c r="O12" s="34">
        <f>O11+360</f>
        <v>360</v>
      </c>
      <c r="P12" s="31"/>
      <c r="Q12" s="34">
        <f>Q11+360</f>
        <v>360</v>
      </c>
      <c r="R12" s="31"/>
      <c r="T12" s="1"/>
    </row>
    <row r="13" spans="1:19" ht="12" customHeight="1" thickTop="1">
      <c r="A13" s="18"/>
      <c r="B13" s="78"/>
      <c r="C13" s="79"/>
      <c r="D13" s="79"/>
      <c r="E13" s="79"/>
      <c r="F13" s="79"/>
      <c r="G13" s="79"/>
      <c r="H13" s="79"/>
      <c r="I13" s="79"/>
      <c r="K13" s="35" t="s">
        <v>15</v>
      </c>
      <c r="L13" s="1"/>
      <c r="M13" s="35" t="s">
        <v>15</v>
      </c>
      <c r="N13" s="1"/>
      <c r="O13" s="35" t="s">
        <v>15</v>
      </c>
      <c r="P13" s="1"/>
      <c r="Q13" s="35" t="s">
        <v>15</v>
      </c>
      <c r="R13" s="1"/>
      <c r="S13" s="26"/>
    </row>
    <row r="14" spans="1:18" ht="12" customHeight="1">
      <c r="A14" s="18"/>
      <c r="B14" s="80"/>
      <c r="C14" s="81"/>
      <c r="D14" s="81"/>
      <c r="E14" s="81"/>
      <c r="F14" s="81"/>
      <c r="G14" s="81"/>
      <c r="H14" s="81"/>
      <c r="I14" s="81"/>
      <c r="K14" s="35" t="s">
        <v>15</v>
      </c>
      <c r="L14" s="1"/>
      <c r="M14" s="35" t="s">
        <v>15</v>
      </c>
      <c r="N14" s="1"/>
      <c r="O14" s="35" t="s">
        <v>15</v>
      </c>
      <c r="P14" s="1"/>
      <c r="Q14" s="35" t="s">
        <v>15</v>
      </c>
      <c r="R14" s="1"/>
    </row>
    <row r="15" spans="1:18" ht="12" customHeight="1" thickBot="1">
      <c r="A15" s="18"/>
      <c r="B15" s="82"/>
      <c r="C15" s="83"/>
      <c r="D15" s="83"/>
      <c r="E15" s="83"/>
      <c r="F15" s="83"/>
      <c r="G15" s="83"/>
      <c r="H15" s="83"/>
      <c r="I15" s="83"/>
      <c r="K15" s="35" t="s">
        <v>15</v>
      </c>
      <c r="L15" s="1"/>
      <c r="M15" s="35" t="s">
        <v>15</v>
      </c>
      <c r="N15" s="1"/>
      <c r="O15" s="35" t="s">
        <v>15</v>
      </c>
      <c r="P15" s="1"/>
      <c r="Q15" s="35" t="s">
        <v>15</v>
      </c>
      <c r="R15" s="1"/>
    </row>
    <row r="16" spans="1:17" ht="14.25" thickBot="1" thickTop="1">
      <c r="A16" s="36" t="s">
        <v>16</v>
      </c>
      <c r="B16" s="37" t="s">
        <v>27</v>
      </c>
      <c r="C16" s="38"/>
      <c r="D16" s="38"/>
      <c r="E16" s="38"/>
      <c r="F16" s="38"/>
      <c r="G16" s="38"/>
      <c r="H16" s="38"/>
      <c r="I16" s="39" t="s">
        <v>13</v>
      </c>
      <c r="K16" s="40">
        <v>0</v>
      </c>
      <c r="L16" s="1"/>
      <c r="M16" s="44">
        <v>270</v>
      </c>
      <c r="N16" s="1"/>
      <c r="O16" s="44">
        <v>360</v>
      </c>
      <c r="P16" s="1"/>
      <c r="Q16" s="44">
        <v>0</v>
      </c>
    </row>
    <row r="17" spans="1:18" ht="14.25" thickBot="1" thickTop="1">
      <c r="A17" s="41" t="s">
        <v>17</v>
      </c>
      <c r="B17" s="84" t="s">
        <v>18</v>
      </c>
      <c r="C17" s="84"/>
      <c r="D17" s="84"/>
      <c r="E17" s="84"/>
      <c r="F17" s="84"/>
      <c r="G17" s="84"/>
      <c r="H17" s="84"/>
      <c r="I17" s="42" t="s">
        <v>13</v>
      </c>
      <c r="K17" s="40">
        <v>0</v>
      </c>
      <c r="L17" s="59">
        <v>0</v>
      </c>
      <c r="M17" s="58">
        <v>180</v>
      </c>
      <c r="N17" s="58">
        <v>180</v>
      </c>
      <c r="O17" s="58">
        <v>0</v>
      </c>
      <c r="P17" s="58">
        <v>0</v>
      </c>
      <c r="Q17" s="58">
        <v>0</v>
      </c>
      <c r="R17" s="58">
        <v>0</v>
      </c>
    </row>
    <row r="18" spans="1:18" ht="14.25" thickBot="1" thickTop="1">
      <c r="A18" s="36" t="s">
        <v>19</v>
      </c>
      <c r="B18" s="85" t="s">
        <v>27</v>
      </c>
      <c r="C18" s="85"/>
      <c r="D18" s="85"/>
      <c r="E18" s="85"/>
      <c r="F18" s="85"/>
      <c r="G18" s="85"/>
      <c r="H18" s="85"/>
      <c r="I18" s="39" t="s">
        <v>13</v>
      </c>
      <c r="K18" s="43"/>
      <c r="L18" s="44">
        <v>450</v>
      </c>
      <c r="M18" s="45"/>
      <c r="N18" s="57">
        <v>540</v>
      </c>
      <c r="O18" s="45"/>
      <c r="P18" s="57">
        <v>450</v>
      </c>
      <c r="Q18" s="45"/>
      <c r="R18" s="57">
        <v>120</v>
      </c>
    </row>
    <row r="19" spans="1:18" ht="12" customHeight="1" thickTop="1">
      <c r="A19" s="18"/>
      <c r="B19" s="86" t="s">
        <v>20</v>
      </c>
      <c r="C19" s="87"/>
      <c r="D19" s="87"/>
      <c r="E19" s="87"/>
      <c r="F19" s="87"/>
      <c r="G19" s="87"/>
      <c r="H19" s="87"/>
      <c r="I19" s="87"/>
      <c r="K19" s="1"/>
      <c r="L19" s="35" t="s">
        <v>15</v>
      </c>
      <c r="M19" s="1"/>
      <c r="N19" s="35" t="s">
        <v>15</v>
      </c>
      <c r="O19" s="1"/>
      <c r="P19" s="35" t="s">
        <v>15</v>
      </c>
      <c r="Q19" s="1"/>
      <c r="R19" s="35" t="s">
        <v>15</v>
      </c>
    </row>
    <row r="20" spans="1:18" ht="12" customHeight="1">
      <c r="A20" s="18"/>
      <c r="B20" s="88"/>
      <c r="C20" s="89"/>
      <c r="D20" s="89"/>
      <c r="E20" s="89"/>
      <c r="F20" s="89"/>
      <c r="G20" s="89"/>
      <c r="H20" s="89"/>
      <c r="I20" s="89"/>
      <c r="K20" s="1"/>
      <c r="L20" s="35" t="s">
        <v>15</v>
      </c>
      <c r="M20" s="1"/>
      <c r="N20" s="35" t="s">
        <v>15</v>
      </c>
      <c r="O20" s="1"/>
      <c r="P20" s="35" t="s">
        <v>15</v>
      </c>
      <c r="Q20" s="1"/>
      <c r="R20" s="35" t="s">
        <v>15</v>
      </c>
    </row>
    <row r="21" spans="1:18" ht="12" customHeight="1" thickBot="1">
      <c r="A21" s="18"/>
      <c r="B21" s="90"/>
      <c r="C21" s="91"/>
      <c r="D21" s="91"/>
      <c r="E21" s="91"/>
      <c r="F21" s="91"/>
      <c r="G21" s="91"/>
      <c r="H21" s="91"/>
      <c r="I21" s="91"/>
      <c r="K21" s="1"/>
      <c r="L21" s="35" t="s">
        <v>15</v>
      </c>
      <c r="M21" s="1"/>
      <c r="N21" s="35" t="s">
        <v>15</v>
      </c>
      <c r="O21" s="1"/>
      <c r="P21" s="35" t="s">
        <v>15</v>
      </c>
      <c r="Q21" s="1"/>
      <c r="R21" s="35" t="s">
        <v>15</v>
      </c>
    </row>
    <row r="22" spans="1:18" s="29" customFormat="1" ht="14.25" thickBot="1" thickTop="1">
      <c r="A22" s="27"/>
      <c r="B22" s="70" t="s">
        <v>12</v>
      </c>
      <c r="C22" s="70"/>
      <c r="D22" s="70"/>
      <c r="E22" s="70"/>
      <c r="F22" s="70"/>
      <c r="G22" s="70"/>
      <c r="H22" s="70"/>
      <c r="I22" s="28" t="s">
        <v>13</v>
      </c>
      <c r="K22" s="31"/>
      <c r="L22" s="32">
        <f>L17+F6</f>
        <v>90</v>
      </c>
      <c r="M22" s="31"/>
      <c r="N22" s="32">
        <f>N17+F6</f>
        <v>270</v>
      </c>
      <c r="O22" s="31"/>
      <c r="P22" s="32">
        <f>P17+F6</f>
        <v>90</v>
      </c>
      <c r="Q22" s="31"/>
      <c r="R22" s="32">
        <f>R17+F6</f>
        <v>90</v>
      </c>
    </row>
    <row r="23" spans="1:18" s="29" customFormat="1" ht="14.25" thickBot="1" thickTop="1">
      <c r="A23" s="27"/>
      <c r="B23" s="70" t="s">
        <v>14</v>
      </c>
      <c r="C23" s="70"/>
      <c r="D23" s="70"/>
      <c r="E23" s="70"/>
      <c r="F23" s="70"/>
      <c r="G23" s="70"/>
      <c r="H23" s="70"/>
      <c r="I23" s="28" t="s">
        <v>13</v>
      </c>
      <c r="K23" s="31"/>
      <c r="L23" s="34">
        <f>L22+360</f>
        <v>450</v>
      </c>
      <c r="M23" s="31"/>
      <c r="N23" s="34">
        <f>N22+360</f>
        <v>630</v>
      </c>
      <c r="O23" s="31"/>
      <c r="P23" s="34">
        <f>P22+360</f>
        <v>450</v>
      </c>
      <c r="Q23" s="31"/>
      <c r="R23" s="34">
        <f>R22+360</f>
        <v>450</v>
      </c>
    </row>
    <row r="24" spans="1:18" s="29" customFormat="1" ht="15" customHeight="1" thickTop="1">
      <c r="A24" s="3"/>
      <c r="B24" s="46"/>
      <c r="C24" s="46"/>
      <c r="D24" s="46"/>
      <c r="E24" s="46"/>
      <c r="F24" s="46"/>
      <c r="G24" s="46"/>
      <c r="H24" s="46"/>
      <c r="I24" s="47"/>
      <c r="L24" s="25">
        <f>IF(L25&gt;L5," ",0)</f>
        <v>0</v>
      </c>
      <c r="N24" s="25">
        <f>IF(N25&gt;N5," ",0)</f>
        <v>0</v>
      </c>
      <c r="O24" s="48"/>
      <c r="P24" s="25" t="str">
        <f>IF(P25&gt;P5," ",0)</f>
        <v> </v>
      </c>
      <c r="R24" s="25" t="str">
        <f>IF(R25&gt;R5," ",0)</f>
        <v> </v>
      </c>
    </row>
    <row r="25" spans="8:18" ht="15" customHeight="1">
      <c r="H25" s="26"/>
      <c r="I25" s="26"/>
      <c r="J25" s="26"/>
      <c r="L25" s="24">
        <v>2</v>
      </c>
      <c r="N25" s="24">
        <v>4</v>
      </c>
      <c r="P25" s="24">
        <v>6</v>
      </c>
      <c r="R25" s="24">
        <v>8</v>
      </c>
    </row>
    <row r="26" spans="2:18" ht="20.25" customHeight="1" thickBot="1">
      <c r="B26" s="3"/>
      <c r="H26" s="26"/>
      <c r="I26" s="26"/>
      <c r="J26" s="26"/>
      <c r="L26" s="1"/>
      <c r="N26" s="1"/>
      <c r="P26" s="1"/>
      <c r="R26" s="1"/>
    </row>
    <row r="27" spans="5:18" ht="14.25" thickBot="1" thickTop="1">
      <c r="E27" s="71" t="s">
        <v>21</v>
      </c>
      <c r="F27" s="72"/>
      <c r="G27" s="72"/>
      <c r="H27" s="72"/>
      <c r="I27" s="73"/>
      <c r="K27" s="60">
        <v>1</v>
      </c>
      <c r="L27" s="60">
        <v>2</v>
      </c>
      <c r="M27" s="60">
        <v>3</v>
      </c>
      <c r="N27" s="60">
        <v>4</v>
      </c>
      <c r="O27" s="60">
        <v>5</v>
      </c>
      <c r="P27" s="60">
        <v>6</v>
      </c>
      <c r="Q27" s="60">
        <v>7</v>
      </c>
      <c r="R27" s="60">
        <v>8</v>
      </c>
    </row>
    <row r="28" spans="5:18" ht="14.25" thickBot="1" thickTop="1">
      <c r="E28" s="74" t="s">
        <v>22</v>
      </c>
      <c r="F28" s="75"/>
      <c r="G28" s="49" t="str">
        <f>IF(F4=L2,"2 TOURS","1 TOUR")</f>
        <v>2 TOURS</v>
      </c>
      <c r="H28" s="76" t="s">
        <v>23</v>
      </c>
      <c r="I28" s="77"/>
      <c r="K28" s="50">
        <f aca="true" t="shared" si="1" ref="K28:R28">IF(OR(K27&lt;K5,K27=K5),K7," ")</f>
        <v>0</v>
      </c>
      <c r="L28" s="50">
        <f t="shared" si="1"/>
        <v>450</v>
      </c>
      <c r="M28" s="50">
        <f t="shared" si="1"/>
        <v>270</v>
      </c>
      <c r="N28" s="50">
        <f t="shared" si="1"/>
        <v>540</v>
      </c>
      <c r="O28" s="50" t="str">
        <f t="shared" si="1"/>
        <v> </v>
      </c>
      <c r="P28" s="50" t="str">
        <f t="shared" si="1"/>
        <v> </v>
      </c>
      <c r="Q28" s="50" t="str">
        <f t="shared" si="1"/>
        <v> </v>
      </c>
      <c r="R28" s="50" t="str">
        <f t="shared" si="1"/>
        <v> </v>
      </c>
    </row>
    <row r="29" spans="5:18" ht="14.25" thickBot="1" thickTop="1">
      <c r="E29" s="61" t="s">
        <v>24</v>
      </c>
      <c r="F29" s="62"/>
      <c r="G29" s="62"/>
      <c r="H29" s="62"/>
      <c r="I29" s="63"/>
      <c r="K29" s="51">
        <f>SQRT(K37*K37)</f>
        <v>1</v>
      </c>
      <c r="L29" s="51">
        <f aca="true" t="shared" si="2" ref="L29:R29">SQRT(L37*L37)</f>
        <v>3.0000000000001137</v>
      </c>
      <c r="M29" s="51">
        <f t="shared" si="2"/>
        <v>1.9999999999998863</v>
      </c>
      <c r="N29" s="51">
        <f t="shared" si="2"/>
        <v>3.9999999999997726</v>
      </c>
      <c r="O29" s="51" t="e">
        <f t="shared" si="2"/>
        <v>#NUM!</v>
      </c>
      <c r="P29" s="51" t="e">
        <f t="shared" si="2"/>
        <v>#NUM!</v>
      </c>
      <c r="Q29" s="51" t="e">
        <f t="shared" si="2"/>
        <v>#NUM!</v>
      </c>
      <c r="R29" s="51" t="e">
        <f t="shared" si="2"/>
        <v>#NUM!</v>
      </c>
    </row>
    <row r="30" spans="5:18" ht="13.5" thickBot="1">
      <c r="E30" s="64" t="s">
        <v>25</v>
      </c>
      <c r="F30" s="65"/>
      <c r="G30" s="65"/>
      <c r="H30" s="65"/>
      <c r="I30" s="66"/>
      <c r="K30" s="50">
        <f>TRUNC(K36,0)</f>
        <v>0</v>
      </c>
      <c r="L30" s="50">
        <f aca="true" t="shared" si="3" ref="L30:R30">TRUNC(L36,0)</f>
        <v>270</v>
      </c>
      <c r="M30" s="50">
        <f t="shared" si="3"/>
        <v>450</v>
      </c>
      <c r="N30" s="50">
        <f t="shared" si="3"/>
        <v>540</v>
      </c>
      <c r="O30" s="50" t="e">
        <f t="shared" si="3"/>
        <v>#NUM!</v>
      </c>
      <c r="P30" s="50" t="e">
        <f t="shared" si="3"/>
        <v>#NUM!</v>
      </c>
      <c r="Q30" s="50" t="e">
        <f t="shared" si="3"/>
        <v>#NUM!</v>
      </c>
      <c r="R30" s="50" t="e">
        <f t="shared" si="3"/>
        <v>#NUM!</v>
      </c>
    </row>
    <row r="31" spans="5:18" ht="13.5" thickBot="1">
      <c r="E31" s="67" t="s">
        <v>26</v>
      </c>
      <c r="F31" s="68"/>
      <c r="G31" s="68"/>
      <c r="H31" s="68"/>
      <c r="I31" s="69"/>
      <c r="K31" s="52">
        <f>IF(K32&lt;0,M32-L32+K30,M32-L32)</f>
        <v>180</v>
      </c>
      <c r="L31" s="52">
        <f>L30-K30</f>
        <v>270</v>
      </c>
      <c r="M31" s="52">
        <f aca="true" t="shared" si="4" ref="M31:R31">M30-L30</f>
        <v>180</v>
      </c>
      <c r="N31" s="52">
        <f t="shared" si="4"/>
        <v>90</v>
      </c>
      <c r="O31" s="52" t="e">
        <f t="shared" si="4"/>
        <v>#NUM!</v>
      </c>
      <c r="P31" s="52" t="e">
        <f t="shared" si="4"/>
        <v>#NUM!</v>
      </c>
      <c r="Q31" s="52" t="e">
        <f t="shared" si="4"/>
        <v>#NUM!</v>
      </c>
      <c r="R31" s="52" t="e">
        <f t="shared" si="4"/>
        <v>#NUM!</v>
      </c>
    </row>
    <row r="32" spans="8:18" ht="12.75">
      <c r="H32" s="53"/>
      <c r="K32" s="54">
        <f>MIN(K28:R28)</f>
        <v>0</v>
      </c>
      <c r="L32" s="55">
        <f>MAX(K28:R28)</f>
        <v>540</v>
      </c>
      <c r="M32" s="55">
        <f>IF(F4=L2,K12*L3,K12)</f>
        <v>720</v>
      </c>
      <c r="N32" s="55"/>
      <c r="O32" s="55"/>
      <c r="P32" s="55"/>
      <c r="Q32" s="55"/>
      <c r="R32" s="56"/>
    </row>
    <row r="33" spans="11:18" ht="12.75">
      <c r="K33" s="8">
        <f aca="true" t="shared" si="5" ref="K33:R33">IF(K3&gt;K5," ",K28+K27/10)</f>
        <v>0.1</v>
      </c>
      <c r="L33" s="9">
        <f t="shared" si="5"/>
        <v>450.2</v>
      </c>
      <c r="M33" s="9">
        <f t="shared" si="5"/>
        <v>270.3</v>
      </c>
      <c r="N33" s="9">
        <f t="shared" si="5"/>
        <v>540.4</v>
      </c>
      <c r="O33" s="9" t="str">
        <f t="shared" si="5"/>
        <v> </v>
      </c>
      <c r="P33" s="9" t="str">
        <f t="shared" si="5"/>
        <v> </v>
      </c>
      <c r="Q33" s="9" t="str">
        <f t="shared" si="5"/>
        <v> </v>
      </c>
      <c r="R33" s="10" t="str">
        <f t="shared" si="5"/>
        <v> </v>
      </c>
    </row>
    <row r="34" spans="11:18" ht="12.75">
      <c r="K34" s="8">
        <f aca="true" t="shared" si="6" ref="K34:R34">IF(K3&gt;K5," ",K28-K27/10)</f>
        <v>-0.1</v>
      </c>
      <c r="L34" s="9">
        <f t="shared" si="6"/>
        <v>449.8</v>
      </c>
      <c r="M34" s="9">
        <f t="shared" si="6"/>
        <v>269.7</v>
      </c>
      <c r="N34" s="9">
        <f t="shared" si="6"/>
        <v>539.6</v>
      </c>
      <c r="O34" s="9" t="str">
        <f t="shared" si="6"/>
        <v> </v>
      </c>
      <c r="P34" s="9" t="str">
        <f t="shared" si="6"/>
        <v> </v>
      </c>
      <c r="Q34" s="9" t="str">
        <f t="shared" si="6"/>
        <v> </v>
      </c>
      <c r="R34" s="10" t="str">
        <f t="shared" si="6"/>
        <v> </v>
      </c>
    </row>
    <row r="35" spans="11:18" ht="12.75">
      <c r="K35" s="8">
        <f aca="true" t="shared" si="7" ref="K35:R35">IF(K28&lt;0,K34,K33)</f>
        <v>0.1</v>
      </c>
      <c r="L35" s="9">
        <f t="shared" si="7"/>
        <v>450.2</v>
      </c>
      <c r="M35" s="9">
        <f t="shared" si="7"/>
        <v>270.3</v>
      </c>
      <c r="N35" s="9">
        <f t="shared" si="7"/>
        <v>540.4</v>
      </c>
      <c r="O35" s="9" t="str">
        <f t="shared" si="7"/>
        <v> </v>
      </c>
      <c r="P35" s="9" t="str">
        <f t="shared" si="7"/>
        <v> </v>
      </c>
      <c r="Q35" s="9" t="str">
        <f t="shared" si="7"/>
        <v> </v>
      </c>
      <c r="R35" s="10" t="str">
        <f t="shared" si="7"/>
        <v> </v>
      </c>
    </row>
    <row r="36" spans="11:18" ht="12.75">
      <c r="K36" s="8">
        <f>SMALL(K35:R35,1)</f>
        <v>0.1</v>
      </c>
      <c r="L36" s="9">
        <f>SMALL(K35:R35,2)</f>
        <v>270.3</v>
      </c>
      <c r="M36" s="9">
        <f>SMALL(K35:R35,3)</f>
        <v>450.2</v>
      </c>
      <c r="N36" s="9">
        <f>SMALL(K35:R35,4)</f>
        <v>540.4</v>
      </c>
      <c r="O36" s="9" t="e">
        <f>SMALL(K35:R35,5)</f>
        <v>#NUM!</v>
      </c>
      <c r="P36" s="9" t="e">
        <f>SMALL(K35:R35,6)</f>
        <v>#NUM!</v>
      </c>
      <c r="Q36" s="9" t="e">
        <f>SMALL(K35:R35,7)</f>
        <v>#NUM!</v>
      </c>
      <c r="R36" s="10" t="e">
        <f>SMALL(K35:R35,8)</f>
        <v>#NUM!</v>
      </c>
    </row>
    <row r="37" spans="11:18" ht="12.75">
      <c r="K37" s="20">
        <f>(K36-K30)*10</f>
        <v>1</v>
      </c>
      <c r="L37" s="21">
        <f aca="true" t="shared" si="8" ref="L37:R37">(L36-L30)*10</f>
        <v>3.0000000000001137</v>
      </c>
      <c r="M37" s="21">
        <f t="shared" si="8"/>
        <v>1.9999999999998863</v>
      </c>
      <c r="N37" s="21">
        <f t="shared" si="8"/>
        <v>3.9999999999997726</v>
      </c>
      <c r="O37" s="21" t="e">
        <f t="shared" si="8"/>
        <v>#NUM!</v>
      </c>
      <c r="P37" s="21" t="e">
        <f t="shared" si="8"/>
        <v>#NUM!</v>
      </c>
      <c r="Q37" s="21" t="e">
        <f t="shared" si="8"/>
        <v>#NUM!</v>
      </c>
      <c r="R37" s="22" t="e">
        <f t="shared" si="8"/>
        <v>#NUM!</v>
      </c>
    </row>
  </sheetData>
  <sheetProtection password="CD8C" sheet="1" objects="1" scenarios="1"/>
  <mergeCells count="20">
    <mergeCell ref="A1:R1"/>
    <mergeCell ref="B4:E4"/>
    <mergeCell ref="B5:E5"/>
    <mergeCell ref="B6:E6"/>
    <mergeCell ref="B7:G8"/>
    <mergeCell ref="B9:I10"/>
    <mergeCell ref="B11:H11"/>
    <mergeCell ref="B12:H12"/>
    <mergeCell ref="B13:I15"/>
    <mergeCell ref="B17:H17"/>
    <mergeCell ref="B18:H18"/>
    <mergeCell ref="B19:I21"/>
    <mergeCell ref="E29:I29"/>
    <mergeCell ref="E30:I30"/>
    <mergeCell ref="E31:I31"/>
    <mergeCell ref="B22:H22"/>
    <mergeCell ref="B23:H23"/>
    <mergeCell ref="E27:I27"/>
    <mergeCell ref="E28:F28"/>
    <mergeCell ref="H28:I28"/>
  </mergeCells>
  <conditionalFormatting sqref="G6 B7 B19">
    <cfRule type="cellIs" priority="1" dxfId="0" operator="between" stopIfTrue="1">
      <formula>1</formula>
      <formula>179</formula>
    </cfRule>
  </conditionalFormatting>
  <conditionalFormatting sqref="M9 O9 Q9 R25 P25 N25 L25">
    <cfRule type="cellIs" priority="2" dxfId="1" operator="lessThanOrEqual" stopIfTrue="1">
      <formula>$M$5</formula>
    </cfRule>
  </conditionalFormatting>
  <conditionalFormatting sqref="M10 O10 Q10 K10 L24 N24 P24 R24">
    <cfRule type="cellIs" priority="3" dxfId="2" operator="equal" stopIfTrue="1">
      <formula>0</formula>
    </cfRule>
  </conditionalFormatting>
  <conditionalFormatting sqref="L16:L23 L27:L31">
    <cfRule type="expression" priority="4" dxfId="3" stopIfTrue="1">
      <formula>$L$3&gt;$L$5</formula>
    </cfRule>
  </conditionalFormatting>
  <conditionalFormatting sqref="M11:M18 M27:M31">
    <cfRule type="expression" priority="5" dxfId="3" stopIfTrue="1">
      <formula>$M$3&gt;$M$5</formula>
    </cfRule>
  </conditionalFormatting>
  <conditionalFormatting sqref="N16:N23 N27:N31">
    <cfRule type="expression" priority="6" dxfId="3" stopIfTrue="1">
      <formula>$N$3&gt;$N$5</formula>
    </cfRule>
  </conditionalFormatting>
  <conditionalFormatting sqref="O11:O18 O27:O31">
    <cfRule type="expression" priority="7" dxfId="3" stopIfTrue="1">
      <formula>$O$3&gt;$O$5</formula>
    </cfRule>
  </conditionalFormatting>
  <conditionalFormatting sqref="P16:P23 P27:P31">
    <cfRule type="expression" priority="8" dxfId="3" stopIfTrue="1">
      <formula>$P$3&gt;$P$5</formula>
    </cfRule>
  </conditionalFormatting>
  <conditionalFormatting sqref="Q11:Q18 Q28:Q31">
    <cfRule type="expression" priority="9" dxfId="3" stopIfTrue="1">
      <formula>$Q$3&gt;$Q$5</formula>
    </cfRule>
  </conditionalFormatting>
  <conditionalFormatting sqref="R16:R23 R27:R31">
    <cfRule type="expression" priority="10" dxfId="3" stopIfTrue="1">
      <formula>$R$3&gt;$R$5</formula>
    </cfRule>
  </conditionalFormatting>
  <conditionalFormatting sqref="Q27">
    <cfRule type="expression" priority="11" dxfId="3" stopIfTrue="1">
      <formula>$Q$3&gt;$Q$5</formula>
    </cfRule>
  </conditionalFormatting>
  <dataValidations count="11">
    <dataValidation type="whole" allowBlank="1" showInputMessage="1" showErrorMessage="1" sqref="P17 L22 R17 N17 L17 O17:O23 M17:M23 Q17:Q23">
      <formula1>-180</formula1>
      <formula2>180</formula2>
    </dataValidation>
    <dataValidation type="whole" allowBlank="1" showInputMessage="1" showErrorMessage="1" sqref="F6">
      <formula1>0</formula1>
      <formula2>180</formula2>
    </dataValidation>
    <dataValidation type="list" allowBlank="1" showInputMessage="1" showErrorMessage="1" sqref="L18">
      <formula1>$L$22:$L$23</formula1>
    </dataValidation>
    <dataValidation type="list" allowBlank="1" showInputMessage="1" showErrorMessage="1" sqref="M16">
      <formula1>$M$11:$M$12</formula1>
    </dataValidation>
    <dataValidation type="list" allowBlank="1" showInputMessage="1" showErrorMessage="1" sqref="N18">
      <formula1>$N$22:$N$23</formula1>
    </dataValidation>
    <dataValidation type="list" allowBlank="1" showInputMessage="1" showErrorMessage="1" sqref="O16">
      <formula1>$O$11:$O$12</formula1>
    </dataValidation>
    <dataValidation type="list" allowBlank="1" showInputMessage="1" showErrorMessage="1" sqref="P18">
      <formula1>$P$22:$P$23</formula1>
    </dataValidation>
    <dataValidation type="list" allowBlank="1" showInputMessage="1" showErrorMessage="1" sqref="Q16">
      <formula1>$Q$11:$Q$12</formula1>
    </dataValidation>
    <dataValidation type="list" allowBlank="1" showInputMessage="1" showErrorMessage="1" sqref="R18">
      <formula1>$R$22:$R$23</formula1>
    </dataValidation>
    <dataValidation type="list" allowBlank="1" showInputMessage="1" showErrorMessage="1" sqref="F5">
      <formula1>$K$3:$R$3</formula1>
    </dataValidation>
    <dataValidation type="list" allowBlank="1" showInputMessage="1" showErrorMessage="1" sqref="F4">
      <formula1>$L$2:$L$3</formula1>
    </dataValidation>
  </dataValidations>
  <printOptions/>
  <pageMargins left="0.75" right="0.75" top="1" bottom="1" header="0.4921259845" footer="0.4921259845"/>
  <pageSetup fitToHeight="1" fitToWidth="1" orientation="landscape" paperSize="9" scale="62" r:id="rId2"/>
  <headerFooter alignWithMargins="0">
    <oddHeader>&amp;LJP BESSON&amp;RVERSION DU 09/05/2011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BESSON Jean-Pierre</dc:creator>
  <cp:keywords/>
  <dc:description/>
  <cp:lastModifiedBy>Jean-Pierre BESSON</cp:lastModifiedBy>
  <cp:lastPrinted>2011-05-09T19:26:06Z</cp:lastPrinted>
  <dcterms:created xsi:type="dcterms:W3CDTF">2009-02-20T10:48:25Z</dcterms:created>
  <dcterms:modified xsi:type="dcterms:W3CDTF">2012-10-21T17:58:28Z</dcterms:modified>
  <cp:category/>
  <cp:version/>
  <cp:contentType/>
  <cp:contentStatus/>
</cp:coreProperties>
</file>