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45" activeTab="0"/>
  </bookViews>
  <sheets>
    <sheet name="Feuille de calcul" sheetId="1" r:id="rId1"/>
    <sheet name="Fc" sheetId="2" r:id="rId2"/>
    <sheet name="vitesse moyenne" sheetId="3" r:id="rId3"/>
  </sheets>
  <definedNames>
    <definedName name="HTML_CodePage" hidden="1">1252</definedName>
    <definedName name="HTML_Control" hidden="1">{"'Feuil1'!$A$1:$T$16"}</definedName>
    <definedName name="HTML_Description" hidden="1">""</definedName>
    <definedName name="HTML_Email" hidden="1">""</definedName>
    <definedName name="HTML_Header" hidden="1">"Feuil1"</definedName>
    <definedName name="HTML_LastUpdate" hidden="1">"29/11/00"</definedName>
    <definedName name="HTML_LineAfter" hidden="1">FALSE</definedName>
    <definedName name="HTML_LineBefore" hidden="1">FALSE</definedName>
    <definedName name="HTML_Name" hidden="1">"LAURENT"</definedName>
    <definedName name="HTML_OBDlg2" hidden="1">TRUE</definedName>
    <definedName name="HTML_OBDlg4" hidden="1">TRUE</definedName>
    <definedName name="HTML_OS" hidden="1">0</definedName>
    <definedName name="HTML_PathFile" hidden="1">"C:\WINDOWS\Profiles\laurent\Bureau\MonHTML.htm"</definedName>
    <definedName name="HTML_Title" hidden="1">"Vma"</definedName>
  </definedNames>
  <calcPr fullCalcOnLoad="1"/>
</workbook>
</file>

<file path=xl/sharedStrings.xml><?xml version="1.0" encoding="utf-8"?>
<sst xmlns="http://schemas.openxmlformats.org/spreadsheetml/2006/main" count="61" uniqueCount="52">
  <si>
    <t>Distance (m)</t>
  </si>
  <si>
    <t>VMA</t>
  </si>
  <si>
    <t>FC</t>
  </si>
  <si>
    <t>%FCM</t>
  </si>
  <si>
    <t>%VMA</t>
  </si>
  <si>
    <t>Speed km/h</t>
  </si>
  <si>
    <t>1500m</t>
  </si>
  <si>
    <t>15km</t>
  </si>
  <si>
    <t>10km</t>
  </si>
  <si>
    <t>5000m</t>
  </si>
  <si>
    <t>Semi</t>
  </si>
  <si>
    <t>Marathon</t>
  </si>
  <si>
    <t>3000m</t>
  </si>
  <si>
    <t>Perf potentielle</t>
  </si>
  <si>
    <t>Distance</t>
  </si>
  <si>
    <t>Course</t>
  </si>
  <si>
    <t>% VMA</t>
  </si>
  <si>
    <t>Saisissez votre VMA en km/h</t>
  </si>
  <si>
    <t>Saisissez votre fréquence cardiaque max.</t>
  </si>
  <si>
    <t>Filière</t>
  </si>
  <si>
    <t>Vitesse</t>
  </si>
  <si>
    <t>Endurance aérobie</t>
  </si>
  <si>
    <t>Puissance Aérobie</t>
  </si>
  <si>
    <t>Courte</t>
  </si>
  <si>
    <t>Capacité aérobie</t>
  </si>
  <si>
    <t>Capacité et puissance aérobie</t>
  </si>
  <si>
    <t xml:space="preserve">Endurance </t>
  </si>
  <si>
    <t>fondamentale</t>
  </si>
  <si>
    <t>endurance</t>
  </si>
  <si>
    <t>active                     VMA longue</t>
  </si>
  <si>
    <t>%</t>
  </si>
  <si>
    <t>modulable</t>
  </si>
  <si>
    <t>Seuil</t>
  </si>
  <si>
    <t>Echauff</t>
  </si>
  <si>
    <t>Choix</t>
  </si>
  <si>
    <t>Estimation</t>
  </si>
  <si>
    <t>Formule de Karvonen</t>
  </si>
  <si>
    <t>Fc travail = (Fc max - Fc repos) x %VMA/100 + Fc Repos</t>
  </si>
  <si>
    <t>FC Max</t>
  </si>
  <si>
    <t>Fc repos</t>
  </si>
  <si>
    <t>Fc Travail</t>
  </si>
  <si>
    <t>Fc repos : matin au reveil</t>
  </si>
  <si>
    <t>Distance (km)</t>
  </si>
  <si>
    <t>Temps (hh:mn:sec)</t>
  </si>
  <si>
    <t>Vitesse moy.(km/h)</t>
  </si>
  <si>
    <t>Temps au 100m</t>
  </si>
  <si>
    <t>Temps au km</t>
  </si>
  <si>
    <t>2ème palier</t>
  </si>
  <si>
    <t>3ème palier</t>
  </si>
  <si>
    <t>Indiquez dans les cases rouges du haut</t>
  </si>
  <si>
    <t>votre VMA et votre FC max</t>
  </si>
  <si>
    <t>Affinez distance et % avec les cases roses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</si>
</sst>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h:mm"/>
    <numFmt numFmtId="175" formatCode="h:mm:ss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i/>
      <sz val="10"/>
      <color indexed="57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22" borderId="10" xfId="0" applyFont="1" applyFill="1" applyBorder="1" applyAlignment="1">
      <alignment/>
    </xf>
    <xf numFmtId="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4" fillId="0" borderId="11" xfId="0" applyNumberFormat="1" applyFont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0" fillId="0" borderId="13" xfId="0" applyNumberForma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22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Border="1" applyAlignment="1">
      <alignment/>
    </xf>
    <xf numFmtId="0" fontId="5" fillId="8" borderId="16" xfId="0" applyFont="1" applyFill="1" applyBorder="1" applyAlignment="1">
      <alignment horizontal="center"/>
    </xf>
    <xf numFmtId="9" fontId="4" fillId="0" borderId="13" xfId="0" applyNumberFormat="1" applyFont="1" applyBorder="1" applyAlignment="1">
      <alignment horizontal="center"/>
    </xf>
    <xf numFmtId="0" fontId="0" fillId="8" borderId="11" xfId="0" applyFill="1" applyBorder="1" applyAlignment="1">
      <alignment/>
    </xf>
    <xf numFmtId="0" fontId="1" fillId="8" borderId="11" xfId="0" applyFont="1" applyFill="1" applyBorder="1" applyAlignment="1">
      <alignment/>
    </xf>
    <xf numFmtId="0" fontId="1" fillId="8" borderId="0" xfId="0" applyFont="1" applyFill="1" applyAlignment="1">
      <alignment/>
    </xf>
    <xf numFmtId="0" fontId="0" fillId="0" borderId="17" xfId="0" applyFont="1" applyBorder="1" applyAlignment="1">
      <alignment/>
    </xf>
    <xf numFmtId="0" fontId="1" fillId="4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8" fillId="8" borderId="19" xfId="0" applyFont="1" applyFill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9" fontId="4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172" fontId="0" fillId="0" borderId="15" xfId="0" applyNumberForma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22" borderId="10" xfId="0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1" fillId="22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" fillId="8" borderId="19" xfId="0" applyFont="1" applyFill="1" applyBorder="1" applyAlignment="1">
      <alignment/>
    </xf>
    <xf numFmtId="0" fontId="0" fillId="8" borderId="11" xfId="0" applyFill="1" applyBorder="1" applyAlignment="1">
      <alignment horizontal="center"/>
    </xf>
    <xf numFmtId="9" fontId="7" fillId="0" borderId="10" xfId="0" applyNumberFormat="1" applyFont="1" applyBorder="1" applyAlignment="1">
      <alignment horizontal="center"/>
    </xf>
    <xf numFmtId="0" fontId="5" fillId="8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5" borderId="16" xfId="0" applyFont="1" applyFill="1" applyBorder="1" applyAlignment="1">
      <alignment horizontal="center"/>
    </xf>
    <xf numFmtId="2" fontId="16" fillId="0" borderId="2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75" fontId="16" fillId="0" borderId="21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72" fontId="4" fillId="0" borderId="13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72" fontId="0" fillId="0" borderId="15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16" fillId="0" borderId="22" xfId="0" applyFont="1" applyBorder="1" applyAlignment="1" applyProtection="1">
      <alignment horizontal="center"/>
      <protection locked="0"/>
    </xf>
    <xf numFmtId="21" fontId="16" fillId="0" borderId="20" xfId="0" applyNumberFormat="1" applyFont="1" applyBorder="1" applyAlignment="1" applyProtection="1">
      <alignment horizontal="center"/>
      <protection locked="0"/>
    </xf>
    <xf numFmtId="0" fontId="34" fillId="26" borderId="10" xfId="0" applyFont="1" applyFill="1" applyBorder="1" applyAlignment="1" applyProtection="1">
      <alignment horizontal="center"/>
      <protection locked="0"/>
    </xf>
    <xf numFmtId="9" fontId="34" fillId="26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172" fontId="0" fillId="0" borderId="17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center"/>
    </xf>
    <xf numFmtId="172" fontId="0" fillId="0" borderId="18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23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0" fillId="0" borderId="14" xfId="0" applyNumberFormat="1" applyFill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1" fillId="17" borderId="16" xfId="0" applyFont="1" applyFill="1" applyBorder="1" applyAlignment="1" applyProtection="1">
      <alignment horizontal="center"/>
      <protection locked="0"/>
    </xf>
    <xf numFmtId="0" fontId="1" fillId="17" borderId="12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9" fontId="35" fillId="8" borderId="10" xfId="0" applyNumberFormat="1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9" fontId="7" fillId="4" borderId="10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7" borderId="25" xfId="0" applyFont="1" applyFill="1" applyBorder="1" applyAlignment="1">
      <alignment/>
    </xf>
    <xf numFmtId="0" fontId="1" fillId="7" borderId="23" xfId="0" applyFont="1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7" borderId="26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4" borderId="17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1" fillId="8" borderId="19" xfId="0" applyFont="1" applyFill="1" applyBorder="1" applyAlignment="1">
      <alignment horizontal="right"/>
    </xf>
    <xf numFmtId="0" fontId="1" fillId="8" borderId="11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3" fillId="8" borderId="19" xfId="0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27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wrapText="1"/>
    </xf>
    <xf numFmtId="0" fontId="8" fillId="8" borderId="27" xfId="0" applyFont="1" applyFill="1" applyBorder="1" applyAlignment="1">
      <alignment horizontal="center" wrapText="1"/>
    </xf>
    <xf numFmtId="172" fontId="0" fillId="0" borderId="19" xfId="0" applyNumberFormat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 textRotation="90" wrapText="1"/>
    </xf>
    <xf numFmtId="0" fontId="1" fillId="8" borderId="15" xfId="0" applyFont="1" applyFill="1" applyBorder="1" applyAlignment="1">
      <alignment horizontal="center" vertical="center" textRotation="90" wrapText="1"/>
    </xf>
    <xf numFmtId="0" fontId="1" fillId="8" borderId="12" xfId="0" applyFont="1" applyFill="1" applyBorder="1" applyAlignment="1">
      <alignment horizontal="center" vertical="center" textRotation="90" wrapText="1"/>
    </xf>
    <xf numFmtId="0" fontId="1" fillId="8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172" fontId="34" fillId="0" borderId="19" xfId="0" applyNumberFormat="1" applyFont="1" applyBorder="1" applyAlignment="1" applyProtection="1">
      <alignment horizontal="center"/>
      <protection/>
    </xf>
    <xf numFmtId="0" fontId="34" fillId="0" borderId="27" xfId="0" applyFont="1" applyBorder="1" applyAlignment="1" applyProtection="1">
      <alignment horizontal="center"/>
      <protection/>
    </xf>
    <xf numFmtId="172" fontId="35" fillId="8" borderId="19" xfId="0" applyNumberFormat="1" applyFont="1" applyFill="1" applyBorder="1" applyAlignment="1">
      <alignment horizontal="center"/>
    </xf>
    <xf numFmtId="0" fontId="35" fillId="8" borderId="27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="85" zoomScaleNormal="85" zoomScalePageLayoutView="0" workbookViewId="0" topLeftCell="A1">
      <selection activeCell="F2" sqref="F2"/>
    </sheetView>
  </sheetViews>
  <sheetFormatPr defaultColWidth="11.421875" defaultRowHeight="12.75"/>
  <cols>
    <col min="1" max="1" width="8.28125" style="0" customWidth="1"/>
    <col min="2" max="2" width="6.421875" style="25" customWidth="1"/>
    <col min="3" max="3" width="8.57421875" style="0" customWidth="1"/>
    <col min="4" max="4" width="9.00390625" style="7" customWidth="1"/>
    <col min="5" max="7" width="9.28125" style="7" customWidth="1"/>
    <col min="8" max="10" width="9.7109375" style="7" customWidth="1"/>
    <col min="11" max="11" width="10.140625" style="7" customWidth="1"/>
    <col min="12" max="12" width="9.28125" style="7" customWidth="1"/>
    <col min="13" max="16" width="9.7109375" style="7" customWidth="1"/>
  </cols>
  <sheetData>
    <row r="1" spans="1:6" ht="12.75">
      <c r="A1" s="103" t="s">
        <v>17</v>
      </c>
      <c r="B1" s="104"/>
      <c r="C1" s="104"/>
      <c r="D1" s="104"/>
      <c r="E1" s="105"/>
      <c r="F1" s="93">
        <v>17.5</v>
      </c>
    </row>
    <row r="2" spans="1:6" ht="12.75">
      <c r="A2" s="106" t="s">
        <v>18</v>
      </c>
      <c r="B2" s="107"/>
      <c r="C2" s="107"/>
      <c r="D2" s="107"/>
      <c r="E2" s="108"/>
      <c r="F2" s="94">
        <v>196</v>
      </c>
    </row>
    <row r="4" spans="1:16" s="11" customFormat="1" ht="12.75">
      <c r="A4" s="5" t="s">
        <v>16</v>
      </c>
      <c r="B4" s="10"/>
      <c r="C4" s="30">
        <v>0.6</v>
      </c>
      <c r="D4" s="30">
        <v>0.65</v>
      </c>
      <c r="E4" s="30">
        <v>0.7</v>
      </c>
      <c r="F4" s="8">
        <v>0.72</v>
      </c>
      <c r="G4" s="8">
        <v>0.8</v>
      </c>
      <c r="H4" s="30">
        <v>0.82</v>
      </c>
      <c r="I4" s="30">
        <v>0.85</v>
      </c>
      <c r="J4" s="30">
        <v>0.9</v>
      </c>
      <c r="K4" s="30">
        <v>0.95</v>
      </c>
      <c r="L4" s="8">
        <v>1</v>
      </c>
      <c r="M4" s="8">
        <v>1.02</v>
      </c>
      <c r="N4" s="8">
        <v>1.05</v>
      </c>
      <c r="O4" s="8">
        <v>1.1</v>
      </c>
      <c r="P4" s="39" t="s">
        <v>30</v>
      </c>
    </row>
    <row r="5" spans="1:16" ht="12.75">
      <c r="A5" s="9" t="s">
        <v>19</v>
      </c>
      <c r="B5" s="34"/>
      <c r="C5" s="113" t="s">
        <v>24</v>
      </c>
      <c r="D5" s="114"/>
      <c r="E5" s="115"/>
      <c r="F5" s="109"/>
      <c r="G5" s="110"/>
      <c r="H5" s="109" t="s">
        <v>25</v>
      </c>
      <c r="I5" s="109"/>
      <c r="J5" s="109"/>
      <c r="K5" s="35"/>
      <c r="L5" s="132" t="s">
        <v>22</v>
      </c>
      <c r="M5" s="132"/>
      <c r="N5" s="133"/>
      <c r="O5" s="133"/>
      <c r="P5" s="40" t="s">
        <v>1</v>
      </c>
    </row>
    <row r="6" spans="1:16" s="27" customFormat="1" ht="12.75">
      <c r="A6" s="29"/>
      <c r="B6" s="36"/>
      <c r="C6" s="116" t="s">
        <v>26</v>
      </c>
      <c r="D6" s="117"/>
      <c r="E6" s="111" t="s">
        <v>27</v>
      </c>
      <c r="F6" s="112"/>
      <c r="G6" s="37" t="s">
        <v>28</v>
      </c>
      <c r="H6" s="120" t="s">
        <v>29</v>
      </c>
      <c r="I6" s="121"/>
      <c r="J6" s="121"/>
      <c r="K6" s="120"/>
      <c r="L6" s="120"/>
      <c r="M6" s="32" t="s">
        <v>1</v>
      </c>
      <c r="N6" s="33" t="s">
        <v>23</v>
      </c>
      <c r="O6" s="31"/>
      <c r="P6" s="44" t="s">
        <v>31</v>
      </c>
    </row>
    <row r="7" spans="1:16" ht="12.75" customHeight="1">
      <c r="A7" s="138"/>
      <c r="B7" s="26"/>
      <c r="C7" s="53" t="s">
        <v>33</v>
      </c>
      <c r="D7" s="54"/>
      <c r="E7" s="54"/>
      <c r="F7" s="124" t="s">
        <v>32</v>
      </c>
      <c r="G7" s="124"/>
      <c r="H7" s="111"/>
      <c r="I7" s="111"/>
      <c r="J7" s="124"/>
      <c r="K7" s="124"/>
      <c r="L7" s="124"/>
      <c r="M7" s="137"/>
      <c r="N7" s="124"/>
      <c r="O7" s="124"/>
      <c r="P7" s="41"/>
    </row>
    <row r="8" spans="1:16" ht="12.75">
      <c r="A8" s="139"/>
      <c r="B8" s="26"/>
      <c r="C8" s="1"/>
      <c r="D8" s="2"/>
      <c r="E8" s="2"/>
      <c r="G8" s="118"/>
      <c r="H8" s="119"/>
      <c r="I8" s="79"/>
      <c r="J8" s="2"/>
      <c r="K8" s="2"/>
      <c r="L8" s="2"/>
      <c r="M8" s="2"/>
      <c r="N8" s="2"/>
      <c r="O8" s="2"/>
      <c r="P8" s="41"/>
    </row>
    <row r="9" spans="1:16" ht="12.75" customHeight="1">
      <c r="A9" s="134" t="s">
        <v>0</v>
      </c>
      <c r="B9" s="6">
        <v>100</v>
      </c>
      <c r="C9" s="80"/>
      <c r="D9" s="81"/>
      <c r="E9" s="81"/>
      <c r="F9" s="81"/>
      <c r="G9" s="12" t="str">
        <f aca="true" t="shared" si="0" ref="C9:P16">INT($B9*3600/($F$1*1000)/G$20/60)&amp;" ' "&amp;ROUND(MOD($B9*3600/($F$1*1000)/G$20,60),1)</f>
        <v>0 ' 25,7</v>
      </c>
      <c r="H9" s="12" t="str">
        <f t="shared" si="0"/>
        <v>0 ' 25,1</v>
      </c>
      <c r="I9" s="12" t="str">
        <f t="shared" si="0"/>
        <v>0 ' 24,2</v>
      </c>
      <c r="J9" s="12" t="str">
        <f t="shared" si="0"/>
        <v>0 ' 22,9</v>
      </c>
      <c r="K9" s="86" t="str">
        <f t="shared" si="0"/>
        <v>0 ' 21,7</v>
      </c>
      <c r="L9" s="86" t="str">
        <f t="shared" si="0"/>
        <v>0 ' 20,6</v>
      </c>
      <c r="M9" s="47" t="str">
        <f t="shared" si="0"/>
        <v>0 ' 20,2</v>
      </c>
      <c r="N9" s="13" t="str">
        <f t="shared" si="0"/>
        <v>0 ' 19,6</v>
      </c>
      <c r="O9" s="68" t="str">
        <f t="shared" si="0"/>
        <v>0 ' 18,7</v>
      </c>
      <c r="P9" s="42" t="str">
        <f t="shared" si="0"/>
        <v>0 ' 22,4</v>
      </c>
    </row>
    <row r="10" spans="1:16" ht="12.75">
      <c r="A10" s="135"/>
      <c r="B10" s="6">
        <v>200</v>
      </c>
      <c r="C10" s="82"/>
      <c r="D10" s="83"/>
      <c r="E10" s="83"/>
      <c r="F10" s="83" t="str">
        <f t="shared" si="0"/>
        <v>0 ' 57,1</v>
      </c>
      <c r="G10" s="14" t="str">
        <f t="shared" si="0"/>
        <v>0 ' 51,4</v>
      </c>
      <c r="H10" s="14" t="str">
        <f t="shared" si="0"/>
        <v>0 ' 50,2</v>
      </c>
      <c r="I10" s="14" t="str">
        <f t="shared" si="0"/>
        <v>0 ' 48,4</v>
      </c>
      <c r="J10" s="14" t="str">
        <f t="shared" si="0"/>
        <v>0 ' 45,7</v>
      </c>
      <c r="K10" s="87" t="str">
        <f t="shared" si="0"/>
        <v>0 ' 43,3</v>
      </c>
      <c r="L10" s="88" t="str">
        <f t="shared" si="0"/>
        <v>0 ' 41,1</v>
      </c>
      <c r="M10" s="15" t="str">
        <f t="shared" si="0"/>
        <v>0 ' 40,3</v>
      </c>
      <c r="N10" s="15" t="str">
        <f t="shared" si="0"/>
        <v>0 ' 39,2</v>
      </c>
      <c r="O10" s="69" t="str">
        <f t="shared" si="0"/>
        <v>0 ' 37,4</v>
      </c>
      <c r="P10" s="42" t="str">
        <f t="shared" si="0"/>
        <v>0 ' 44,7</v>
      </c>
    </row>
    <row r="11" spans="1:16" ht="12.75">
      <c r="A11" s="135"/>
      <c r="B11" s="6">
        <v>300</v>
      </c>
      <c r="C11" s="82"/>
      <c r="D11" s="83"/>
      <c r="E11" s="83" t="str">
        <f t="shared" si="0"/>
        <v>1 ' 28,2</v>
      </c>
      <c r="F11" s="83" t="str">
        <f t="shared" si="0"/>
        <v>1 ' 25,7</v>
      </c>
      <c r="G11" s="14" t="str">
        <f t="shared" si="0"/>
        <v>1 ' 17,1</v>
      </c>
      <c r="H11" s="14" t="str">
        <f t="shared" si="0"/>
        <v>1 ' 15,3</v>
      </c>
      <c r="I11" s="14" t="str">
        <f t="shared" si="0"/>
        <v>1 ' 12,6</v>
      </c>
      <c r="J11" s="14" t="str">
        <f t="shared" si="0"/>
        <v>1 ' 8,6</v>
      </c>
      <c r="K11" s="87" t="str">
        <f t="shared" si="0"/>
        <v>1 ' 5</v>
      </c>
      <c r="L11" s="88" t="str">
        <f t="shared" si="0"/>
        <v>1 ' 1,7</v>
      </c>
      <c r="M11" s="15" t="str">
        <f t="shared" si="0"/>
        <v>1 ' 0,5</v>
      </c>
      <c r="N11" s="70" t="str">
        <f t="shared" si="0"/>
        <v>0 ' 58,8</v>
      </c>
      <c r="O11" s="16" t="str">
        <f t="shared" si="0"/>
        <v>0 ' 56,1</v>
      </c>
      <c r="P11" s="42" t="str">
        <f t="shared" si="0"/>
        <v>1 ' 7,1</v>
      </c>
    </row>
    <row r="12" spans="1:16" ht="12.75">
      <c r="A12" s="135"/>
      <c r="B12" s="6">
        <v>400</v>
      </c>
      <c r="C12" s="82"/>
      <c r="D12" s="83" t="str">
        <f t="shared" si="0"/>
        <v>2 ' 6,6</v>
      </c>
      <c r="E12" s="83" t="str">
        <f t="shared" si="0"/>
        <v>1 ' 57,6</v>
      </c>
      <c r="F12" s="83" t="str">
        <f t="shared" si="0"/>
        <v>1 ' 54,3</v>
      </c>
      <c r="G12" s="14" t="str">
        <f t="shared" si="0"/>
        <v>1 ' 42,9</v>
      </c>
      <c r="H12" s="14" t="str">
        <f t="shared" si="0"/>
        <v>1 ' 40,3</v>
      </c>
      <c r="I12" s="14" t="str">
        <f t="shared" si="0"/>
        <v>1 ' 36,8</v>
      </c>
      <c r="J12" s="14" t="str">
        <f t="shared" si="0"/>
        <v>1 ' 31,4</v>
      </c>
      <c r="K12" s="88" t="str">
        <f t="shared" si="0"/>
        <v>1 ' 26,6</v>
      </c>
      <c r="L12" s="69" t="str">
        <f t="shared" si="0"/>
        <v>1 ' 22,3</v>
      </c>
      <c r="M12" s="70" t="str">
        <f t="shared" si="0"/>
        <v>1 ' 20,7</v>
      </c>
      <c r="N12" s="70" t="str">
        <f t="shared" si="0"/>
        <v>1 ' 18,4</v>
      </c>
      <c r="O12" s="16" t="str">
        <f t="shared" si="0"/>
        <v>1 ' 14,8</v>
      </c>
      <c r="P12" s="42" t="str">
        <f t="shared" si="0"/>
        <v>1 ' 29,4</v>
      </c>
    </row>
    <row r="13" spans="1:16" ht="12.75">
      <c r="A13" s="135"/>
      <c r="B13" s="6">
        <v>500</v>
      </c>
      <c r="C13" s="82" t="str">
        <f t="shared" si="0"/>
        <v>2 ' 51,4</v>
      </c>
      <c r="D13" s="83" t="str">
        <f t="shared" si="0"/>
        <v>2 ' 38,2</v>
      </c>
      <c r="E13" s="83" t="str">
        <f t="shared" si="0"/>
        <v>2 ' 26,9</v>
      </c>
      <c r="F13" s="83" t="str">
        <f t="shared" si="0"/>
        <v>2 ' 22,9</v>
      </c>
      <c r="G13" s="14" t="str">
        <f t="shared" si="0"/>
        <v>2 ' 8,6</v>
      </c>
      <c r="H13" s="14" t="str">
        <f t="shared" si="0"/>
        <v>2 ' 5,4</v>
      </c>
      <c r="I13" s="14" t="str">
        <f t="shared" si="0"/>
        <v>2 ' 1</v>
      </c>
      <c r="J13" s="14" t="str">
        <f t="shared" si="0"/>
        <v>1 ' 54,3</v>
      </c>
      <c r="K13" s="88" t="str">
        <f t="shared" si="0"/>
        <v>1 ' 48,3</v>
      </c>
      <c r="L13" s="69" t="str">
        <f>INT($B13*3600/($F$1*1000)/L$20/60)&amp;" ' "&amp;ROUND(MOD($B13*3600/($F$1*1000)/L$20,60),1)</f>
        <v>1 ' 42,9</v>
      </c>
      <c r="M13" s="70" t="str">
        <f t="shared" si="0"/>
        <v>1 ' 40,8</v>
      </c>
      <c r="N13" s="16" t="str">
        <f t="shared" si="0"/>
        <v>1 ' 38</v>
      </c>
      <c r="O13" s="16" t="str">
        <f t="shared" si="0"/>
        <v>1 ' 33,5</v>
      </c>
      <c r="P13" s="42" t="str">
        <f t="shared" si="0"/>
        <v>1 ' 51,8</v>
      </c>
    </row>
    <row r="14" spans="1:16" ht="12.75">
      <c r="A14" s="135"/>
      <c r="B14" s="6">
        <v>600</v>
      </c>
      <c r="C14" s="82" t="str">
        <f t="shared" si="0"/>
        <v>3 ' 25,7</v>
      </c>
      <c r="D14" s="83" t="str">
        <f t="shared" si="0"/>
        <v>3 ' 9,9</v>
      </c>
      <c r="E14" s="83" t="str">
        <f t="shared" si="0"/>
        <v>2 ' 56,3</v>
      </c>
      <c r="F14" s="83" t="str">
        <f t="shared" si="0"/>
        <v>2 ' 51,4</v>
      </c>
      <c r="G14" s="14" t="str">
        <f t="shared" si="0"/>
        <v>2 ' 34,3</v>
      </c>
      <c r="H14" s="14" t="str">
        <f t="shared" si="0"/>
        <v>2 ' 30,5</v>
      </c>
      <c r="I14" s="14" t="str">
        <f t="shared" si="0"/>
        <v>2 ' 25,2</v>
      </c>
      <c r="J14" s="14" t="str">
        <f t="shared" si="0"/>
        <v>2 ' 17,1</v>
      </c>
      <c r="K14" s="88" t="str">
        <f t="shared" si="0"/>
        <v>2 ' 9,9</v>
      </c>
      <c r="L14" s="87" t="str">
        <f t="shared" si="0"/>
        <v>2 ' 3,4</v>
      </c>
      <c r="M14" s="16" t="str">
        <f t="shared" si="0"/>
        <v>2 ' 1</v>
      </c>
      <c r="N14" s="16" t="str">
        <f t="shared" si="0"/>
        <v>1 ' 57,6</v>
      </c>
      <c r="O14" s="16" t="str">
        <f t="shared" si="0"/>
        <v>1 ' 52,2</v>
      </c>
      <c r="P14" s="42" t="str">
        <f t="shared" si="0"/>
        <v>2 ' 14,2</v>
      </c>
    </row>
    <row r="15" spans="1:16" ht="12.75">
      <c r="A15" s="135"/>
      <c r="B15" s="6">
        <v>800</v>
      </c>
      <c r="C15" s="82" t="str">
        <f t="shared" si="0"/>
        <v>4 ' 34,3</v>
      </c>
      <c r="D15" s="83" t="str">
        <f t="shared" si="0"/>
        <v>4 ' 13,2</v>
      </c>
      <c r="E15" s="83" t="str">
        <f t="shared" si="0"/>
        <v>3 ' 55,1</v>
      </c>
      <c r="F15" s="83" t="str">
        <f t="shared" si="0"/>
        <v>3 ' 48,6</v>
      </c>
      <c r="G15" s="16" t="str">
        <f t="shared" si="0"/>
        <v>3 ' 25,7</v>
      </c>
      <c r="H15" s="16" t="str">
        <f t="shared" si="0"/>
        <v>3 ' 20,7</v>
      </c>
      <c r="I15" s="16" t="str">
        <f t="shared" si="0"/>
        <v>3 ' 13,6</v>
      </c>
      <c r="J15" s="16" t="str">
        <f t="shared" si="0"/>
        <v>3 ' 2,9</v>
      </c>
      <c r="K15" s="69" t="str">
        <f t="shared" si="0"/>
        <v>2 ' 53,2</v>
      </c>
      <c r="L15" s="87" t="str">
        <f t="shared" si="0"/>
        <v>2 ' 44,6</v>
      </c>
      <c r="M15" s="16" t="str">
        <f t="shared" si="0"/>
        <v>2 ' 41,3</v>
      </c>
      <c r="N15" s="16" t="str">
        <f t="shared" si="0"/>
        <v>2 ' 36,7</v>
      </c>
      <c r="O15" s="16" t="str">
        <f t="shared" si="0"/>
        <v>2 ' 29,6</v>
      </c>
      <c r="P15" s="72" t="str">
        <f t="shared" si="0"/>
        <v>2 ' 58,9</v>
      </c>
    </row>
    <row r="16" spans="1:16" ht="12.75">
      <c r="A16" s="135"/>
      <c r="B16" s="6">
        <v>1000</v>
      </c>
      <c r="C16" s="82" t="str">
        <f t="shared" si="0"/>
        <v>5 ' 42,9</v>
      </c>
      <c r="D16" s="83" t="str">
        <f t="shared" si="0"/>
        <v>5 ' 16,5</v>
      </c>
      <c r="E16" s="83" t="str">
        <f t="shared" si="0"/>
        <v>4 ' 53,9</v>
      </c>
      <c r="F16" s="83" t="str">
        <f t="shared" si="0"/>
        <v>4 ' 45,7</v>
      </c>
      <c r="G16" s="16" t="str">
        <f t="shared" si="0"/>
        <v>4 ' 17,1</v>
      </c>
      <c r="H16" s="16" t="str">
        <f t="shared" si="0"/>
        <v>4 ' 10,9</v>
      </c>
      <c r="I16" s="15" t="str">
        <f t="shared" si="0"/>
        <v>4 ' 2</v>
      </c>
      <c r="J16" s="15" t="str">
        <f t="shared" si="0"/>
        <v>3 ' 48,6</v>
      </c>
      <c r="K16" s="69" t="str">
        <f t="shared" si="0"/>
        <v>3 ' 36,5</v>
      </c>
      <c r="L16" s="87" t="str">
        <f t="shared" si="0"/>
        <v>3 ' 25,7</v>
      </c>
      <c r="M16" s="16" t="str">
        <f t="shared" si="0"/>
        <v>3 ' 21,7</v>
      </c>
      <c r="N16" s="16" t="str">
        <f t="shared" si="0"/>
        <v>3 ' 15,9</v>
      </c>
      <c r="O16" s="16"/>
      <c r="P16" s="72" t="str">
        <f t="shared" si="0"/>
        <v>3 ' 43,6</v>
      </c>
    </row>
    <row r="17" spans="1:16" ht="12.75">
      <c r="A17" s="135"/>
      <c r="B17" s="6">
        <v>2000</v>
      </c>
      <c r="C17" s="82" t="str">
        <f aca="true" t="shared" si="1" ref="C17:K19">INT($B17*3600/($F$1*1000)/C$20/60)&amp;" ' "&amp;ROUND(MOD($B17*3600/($F$1*1000)/C$20,60),1)</f>
        <v>11 ' 25,7</v>
      </c>
      <c r="D17" s="83" t="str">
        <f t="shared" si="1"/>
        <v>10 ' 33</v>
      </c>
      <c r="E17" s="83" t="str">
        <f t="shared" si="1"/>
        <v>9 ' 47,8</v>
      </c>
      <c r="F17" s="83" t="str">
        <f t="shared" si="1"/>
        <v>9 ' 31,4</v>
      </c>
      <c r="G17" s="16" t="str">
        <f t="shared" si="1"/>
        <v>8 ' 34,3</v>
      </c>
      <c r="H17" s="16" t="str">
        <f t="shared" si="1"/>
        <v>8 ' 21,7</v>
      </c>
      <c r="I17" s="15" t="str">
        <f t="shared" si="1"/>
        <v>8 ' 4</v>
      </c>
      <c r="J17" s="15" t="str">
        <f t="shared" si="1"/>
        <v>7 ' 37,1</v>
      </c>
      <c r="K17" s="87" t="str">
        <f t="shared" si="1"/>
        <v>7 ' 13,1</v>
      </c>
      <c r="L17" s="89"/>
      <c r="M17" s="14"/>
      <c r="N17" s="14"/>
      <c r="O17" s="16"/>
      <c r="P17" s="72" t="str">
        <f>INT($B17*3600/($F$1*1000)/P$20/60)&amp;" ' "&amp;ROUND(MOD($B17*3600/($F$1*1000)/P$20,60),1)</f>
        <v>7 ' 27,2</v>
      </c>
    </row>
    <row r="18" spans="1:16" ht="12.75">
      <c r="A18" s="135"/>
      <c r="B18" s="6">
        <v>3000</v>
      </c>
      <c r="C18" s="82" t="str">
        <f t="shared" si="1"/>
        <v>17 ' 8,6</v>
      </c>
      <c r="D18" s="83" t="str">
        <f t="shared" si="1"/>
        <v>15 ' 49,5</v>
      </c>
      <c r="E18" s="83" t="str">
        <f t="shared" si="1"/>
        <v>14 ' 41,6</v>
      </c>
      <c r="F18" s="83" t="str">
        <f t="shared" si="1"/>
        <v>14 ' 17,1</v>
      </c>
      <c r="G18" s="16" t="str">
        <f t="shared" si="1"/>
        <v>12 ' 51,4</v>
      </c>
      <c r="H18" s="16" t="str">
        <f t="shared" si="1"/>
        <v>12 ' 32,6</v>
      </c>
      <c r="I18" s="15" t="str">
        <f t="shared" si="1"/>
        <v>12 ' 6,1</v>
      </c>
      <c r="J18" s="70" t="str">
        <f t="shared" si="1"/>
        <v>11 ' 25,7</v>
      </c>
      <c r="K18" s="89" t="str">
        <f t="shared" si="1"/>
        <v>10 ' 49,6</v>
      </c>
      <c r="L18" s="90"/>
      <c r="M18" s="14"/>
      <c r="N18" s="14"/>
      <c r="O18" s="16"/>
      <c r="P18" s="72" t="str">
        <f>INT($B18*3600/($F$1*1000)/P$20/60)&amp;" ' "&amp;ROUND(MOD($B18*3600/($F$1*1000)/P$20,60),1)</f>
        <v>11 ' 10,8</v>
      </c>
    </row>
    <row r="19" spans="1:16" ht="12.75">
      <c r="A19" s="136"/>
      <c r="B19" s="6">
        <v>5000</v>
      </c>
      <c r="C19" s="84" t="str">
        <f t="shared" si="1"/>
        <v>28 ' 34,3</v>
      </c>
      <c r="D19" s="85" t="str">
        <f t="shared" si="1"/>
        <v>26 ' 22,4</v>
      </c>
      <c r="E19" s="85" t="str">
        <f t="shared" si="1"/>
        <v>24 ' 29,4</v>
      </c>
      <c r="F19" s="85" t="str">
        <f t="shared" si="1"/>
        <v>23 ' 48,6</v>
      </c>
      <c r="G19" s="18" t="str">
        <f t="shared" si="1"/>
        <v>21 ' 25,7</v>
      </c>
      <c r="H19" s="18" t="str">
        <f t="shared" si="1"/>
        <v>20 ' 54,4</v>
      </c>
      <c r="I19" s="71" t="str">
        <f t="shared" si="1"/>
        <v>20 ' 10,1</v>
      </c>
      <c r="J19" s="18" t="str">
        <f t="shared" si="1"/>
        <v>19 ' 2,9</v>
      </c>
      <c r="K19" s="91" t="str">
        <f t="shared" si="1"/>
        <v>18 ' 2,7</v>
      </c>
      <c r="L19" s="92"/>
      <c r="M19" s="17"/>
      <c r="N19" s="17"/>
      <c r="O19" s="18"/>
      <c r="P19" s="73" t="str">
        <f>INT($B19*3600/($F$1*1000)/P$20/60)&amp;" ' "&amp;ROUND(MOD($B19*3600/($F$1*1000)/P$20,60),1)</f>
        <v>18 ' 38</v>
      </c>
    </row>
    <row r="20" spans="1:16" s="11" customFormat="1" ht="12.75">
      <c r="A20" s="5" t="s">
        <v>16</v>
      </c>
      <c r="B20" s="10"/>
      <c r="C20" s="8">
        <v>0.6</v>
      </c>
      <c r="D20" s="8">
        <v>0.65</v>
      </c>
      <c r="E20" s="8">
        <v>0.7</v>
      </c>
      <c r="F20" s="8">
        <v>0.72</v>
      </c>
      <c r="G20" s="8">
        <v>0.8</v>
      </c>
      <c r="H20" s="8">
        <v>0.82</v>
      </c>
      <c r="I20" s="8">
        <v>0.85</v>
      </c>
      <c r="J20" s="8">
        <v>0.9</v>
      </c>
      <c r="K20" s="8">
        <v>0.95</v>
      </c>
      <c r="L20" s="8">
        <v>1</v>
      </c>
      <c r="M20" s="8">
        <v>1.02</v>
      </c>
      <c r="N20" s="8">
        <v>1.05</v>
      </c>
      <c r="O20" s="8">
        <v>1.1</v>
      </c>
      <c r="P20" s="78">
        <v>0.92</v>
      </c>
    </row>
    <row r="21" spans="1:16" ht="22.5">
      <c r="A21" s="56" t="s">
        <v>5</v>
      </c>
      <c r="B21" s="57"/>
      <c r="C21" s="19">
        <f aca="true" t="shared" si="2" ref="C21:O21">$F$1*C$20</f>
        <v>10.5</v>
      </c>
      <c r="D21" s="19">
        <f t="shared" si="2"/>
        <v>11.375</v>
      </c>
      <c r="E21" s="19">
        <f t="shared" si="2"/>
        <v>12.25</v>
      </c>
      <c r="F21" s="19">
        <f t="shared" si="2"/>
        <v>12.6</v>
      </c>
      <c r="G21" s="19">
        <f t="shared" si="2"/>
        <v>14</v>
      </c>
      <c r="H21" s="19">
        <f t="shared" si="2"/>
        <v>14.35</v>
      </c>
      <c r="I21" s="19">
        <f t="shared" si="2"/>
        <v>14.875</v>
      </c>
      <c r="J21" s="19">
        <f t="shared" si="2"/>
        <v>15.75</v>
      </c>
      <c r="K21" s="19">
        <f t="shared" si="2"/>
        <v>16.625</v>
      </c>
      <c r="L21" s="19">
        <f t="shared" si="2"/>
        <v>17.5</v>
      </c>
      <c r="M21" s="19">
        <f t="shared" si="2"/>
        <v>17.85</v>
      </c>
      <c r="N21" s="19">
        <f t="shared" si="2"/>
        <v>18.375</v>
      </c>
      <c r="O21" s="38">
        <f t="shared" si="2"/>
        <v>19.25</v>
      </c>
      <c r="P21" s="43"/>
    </row>
    <row r="22" spans="1:16" ht="12.75">
      <c r="A22" s="100" t="s">
        <v>3</v>
      </c>
      <c r="B22" s="57"/>
      <c r="C22" s="101">
        <v>0.67</v>
      </c>
      <c r="D22" s="101">
        <v>0.72</v>
      </c>
      <c r="E22" s="101">
        <v>0.8</v>
      </c>
      <c r="F22" s="101">
        <v>0.83</v>
      </c>
      <c r="G22" s="101">
        <v>0.9</v>
      </c>
      <c r="H22" s="101">
        <v>0.91</v>
      </c>
      <c r="I22" s="101">
        <v>0.93</v>
      </c>
      <c r="J22" s="101">
        <v>0.95</v>
      </c>
      <c r="K22" s="101">
        <v>1</v>
      </c>
      <c r="L22" s="101">
        <v>1</v>
      </c>
      <c r="M22" s="101">
        <v>1</v>
      </c>
      <c r="N22" s="101">
        <v>1</v>
      </c>
      <c r="O22" s="101">
        <v>1</v>
      </c>
      <c r="P22" s="55"/>
    </row>
    <row r="23" spans="1:16" ht="12.75">
      <c r="A23" s="102" t="s">
        <v>2</v>
      </c>
      <c r="B23" s="57"/>
      <c r="C23" s="28">
        <f>$F$2*C22</f>
        <v>131.32000000000002</v>
      </c>
      <c r="D23" s="28">
        <f aca="true" t="shared" si="3" ref="D23:O23">$F$2*D22</f>
        <v>141.12</v>
      </c>
      <c r="E23" s="28">
        <f t="shared" si="3"/>
        <v>156.8</v>
      </c>
      <c r="F23" s="28">
        <f t="shared" si="3"/>
        <v>162.67999999999998</v>
      </c>
      <c r="G23" s="28">
        <f t="shared" si="3"/>
        <v>176.4</v>
      </c>
      <c r="H23" s="28">
        <f t="shared" si="3"/>
        <v>178.36</v>
      </c>
      <c r="I23" s="28">
        <f t="shared" si="3"/>
        <v>182.28</v>
      </c>
      <c r="J23" s="28">
        <f t="shared" si="3"/>
        <v>186.2</v>
      </c>
      <c r="K23" s="28">
        <f t="shared" si="3"/>
        <v>196</v>
      </c>
      <c r="L23" s="28">
        <f t="shared" si="3"/>
        <v>196</v>
      </c>
      <c r="M23" s="28">
        <f t="shared" si="3"/>
        <v>196</v>
      </c>
      <c r="N23" s="28">
        <f t="shared" si="3"/>
        <v>196</v>
      </c>
      <c r="O23" s="28">
        <f t="shared" si="3"/>
        <v>196</v>
      </c>
      <c r="P23" s="28"/>
    </row>
    <row r="25" spans="4:13" ht="12.75" customHeight="1">
      <c r="D25" s="3" t="s">
        <v>4</v>
      </c>
      <c r="E25" s="3" t="s">
        <v>20</v>
      </c>
      <c r="F25" s="3" t="s">
        <v>3</v>
      </c>
      <c r="G25" s="3" t="s">
        <v>2</v>
      </c>
      <c r="I25" s="20" t="s">
        <v>15</v>
      </c>
      <c r="J25" s="20" t="s">
        <v>14</v>
      </c>
      <c r="K25" s="20" t="s">
        <v>4</v>
      </c>
      <c r="L25" s="122" t="s">
        <v>13</v>
      </c>
      <c r="M25" s="123"/>
    </row>
    <row r="26" spans="1:13" ht="14.25" customHeight="1">
      <c r="A26" s="128" t="s">
        <v>21</v>
      </c>
      <c r="B26" s="129"/>
      <c r="C26" s="130"/>
      <c r="D26" s="4">
        <v>0.7</v>
      </c>
      <c r="E26" s="66">
        <f>$F$1*D26</f>
        <v>12.25</v>
      </c>
      <c r="F26" s="4">
        <v>0.8</v>
      </c>
      <c r="G26" s="65">
        <f>$F$2*F26</f>
        <v>156.8</v>
      </c>
      <c r="I26" s="50" t="s">
        <v>11</v>
      </c>
      <c r="J26" s="22">
        <v>42195</v>
      </c>
      <c r="K26" s="23">
        <v>0.75</v>
      </c>
      <c r="L26" s="131" t="str">
        <f aca="true" t="shared" si="4" ref="L26:L31">INT(($J26*3600/($F$1*1000)/$K26/60)/60)&amp;"H "&amp;ROUND(MOD(($J26*3600/($F$1*1000)/$K26)/60,60),0)&amp;"mn "&amp;ROUND(MOD($J26*3600/($F$1*1000)/$K26,60),1)</f>
        <v>3H 13mn 53,5</v>
      </c>
      <c r="M26" s="123"/>
    </row>
    <row r="27" spans="1:13" ht="12.75" customHeight="1">
      <c r="A27" s="128" t="s">
        <v>47</v>
      </c>
      <c r="B27" s="129"/>
      <c r="C27" s="130"/>
      <c r="D27" s="4">
        <v>0.8</v>
      </c>
      <c r="E27" s="66">
        <f>$F$1*D27</f>
        <v>14</v>
      </c>
      <c r="F27" s="4">
        <v>0.9</v>
      </c>
      <c r="G27" s="65">
        <f>$F$2*F27</f>
        <v>176.4</v>
      </c>
      <c r="I27" s="21"/>
      <c r="J27" s="22">
        <v>42195</v>
      </c>
      <c r="K27" s="23">
        <v>0.8</v>
      </c>
      <c r="L27" s="131" t="str">
        <f t="shared" si="4"/>
        <v>3H 1mn 50,1</v>
      </c>
      <c r="M27" s="123"/>
    </row>
    <row r="28" spans="1:13" ht="12.75" customHeight="1">
      <c r="A28" s="128" t="s">
        <v>48</v>
      </c>
      <c r="B28" s="129"/>
      <c r="C28" s="130"/>
      <c r="D28" s="4">
        <v>0.9</v>
      </c>
      <c r="E28" s="66">
        <f>$F$1*F28</f>
        <v>16.625</v>
      </c>
      <c r="F28" s="4">
        <v>0.95</v>
      </c>
      <c r="G28" s="65">
        <f>$F$2*F28</f>
        <v>186.2</v>
      </c>
      <c r="I28" s="21" t="s">
        <v>10</v>
      </c>
      <c r="J28" s="24">
        <f>J27/2</f>
        <v>21097.5</v>
      </c>
      <c r="K28" s="23">
        <v>0.8</v>
      </c>
      <c r="L28" s="131" t="str">
        <f t="shared" si="4"/>
        <v>1H 30mn 25,1</v>
      </c>
      <c r="M28" s="123"/>
    </row>
    <row r="29" spans="1:15" ht="12.75">
      <c r="A29" s="125" t="s">
        <v>1</v>
      </c>
      <c r="B29" s="126"/>
      <c r="C29" s="127"/>
      <c r="D29" s="4">
        <v>1</v>
      </c>
      <c r="E29" s="66">
        <f>$F$1*D29</f>
        <v>17.5</v>
      </c>
      <c r="F29" s="4">
        <v>1</v>
      </c>
      <c r="G29" s="65">
        <f>$F$2</f>
        <v>196</v>
      </c>
      <c r="I29" s="21"/>
      <c r="J29" s="24">
        <f>J27/2</f>
        <v>21097.5</v>
      </c>
      <c r="K29" s="23">
        <v>0.85</v>
      </c>
      <c r="L29" s="131" t="str">
        <f t="shared" si="4"/>
        <v>1H 25mn 5,9</v>
      </c>
      <c r="M29" s="123"/>
      <c r="O29" s="67"/>
    </row>
    <row r="30" spans="9:13" ht="12.75">
      <c r="I30" s="21" t="s">
        <v>7</v>
      </c>
      <c r="J30" s="24">
        <v>15000</v>
      </c>
      <c r="K30" s="23">
        <v>0.85</v>
      </c>
      <c r="L30" s="131" t="str">
        <f t="shared" si="4"/>
        <v>1H 1mn 30,3</v>
      </c>
      <c r="M30" s="123"/>
    </row>
    <row r="31" spans="3:13" ht="12.75">
      <c r="C31" s="48"/>
      <c r="D31" s="49"/>
      <c r="E31" s="49"/>
      <c r="F31" s="49"/>
      <c r="I31" s="21"/>
      <c r="J31" s="24">
        <v>15000</v>
      </c>
      <c r="K31" s="23">
        <v>0.87</v>
      </c>
      <c r="L31" s="131" t="str">
        <f t="shared" si="4"/>
        <v>0H 59mn 6,8</v>
      </c>
      <c r="M31" s="123"/>
    </row>
    <row r="32" spans="1:13" ht="12.75">
      <c r="A32" s="146" t="s">
        <v>49</v>
      </c>
      <c r="B32" s="147"/>
      <c r="C32" s="147"/>
      <c r="D32" s="147"/>
      <c r="E32" s="147"/>
      <c r="F32" s="147"/>
      <c r="G32" s="148"/>
      <c r="I32" s="21" t="s">
        <v>8</v>
      </c>
      <c r="J32" s="24">
        <v>10000</v>
      </c>
      <c r="K32" s="23">
        <v>0.85</v>
      </c>
      <c r="L32" s="131" t="str">
        <f aca="true" t="shared" si="5" ref="L32:L38">INT($J32*3600/($F$1*1000)/$K32/60)&amp;" ' "&amp;ROUND(MOD($J32*3600/($F$1*1000)/$K32,60),1)</f>
        <v>40 ' 20,2</v>
      </c>
      <c r="M32" s="123"/>
    </row>
    <row r="33" spans="1:13" ht="12.75">
      <c r="A33" s="140"/>
      <c r="B33" s="141"/>
      <c r="C33" s="141"/>
      <c r="D33" s="141"/>
      <c r="E33" s="141"/>
      <c r="F33" s="141"/>
      <c r="G33" s="142"/>
      <c r="I33" s="21"/>
      <c r="J33" s="24">
        <v>10000</v>
      </c>
      <c r="K33" s="23">
        <v>0.9</v>
      </c>
      <c r="L33" s="131" t="str">
        <f t="shared" si="5"/>
        <v>38 ' 5,7</v>
      </c>
      <c r="M33" s="123"/>
    </row>
    <row r="34" spans="1:13" ht="12.75">
      <c r="A34" s="140" t="s">
        <v>50</v>
      </c>
      <c r="B34" s="141"/>
      <c r="C34" s="141"/>
      <c r="D34" s="141"/>
      <c r="E34" s="141"/>
      <c r="F34" s="141"/>
      <c r="G34" s="142"/>
      <c r="I34" s="21" t="s">
        <v>9</v>
      </c>
      <c r="J34" s="24">
        <v>5000</v>
      </c>
      <c r="K34" s="23">
        <v>0.95</v>
      </c>
      <c r="L34" s="131" t="str">
        <f t="shared" si="5"/>
        <v>18 ' 2,7</v>
      </c>
      <c r="M34" s="123"/>
    </row>
    <row r="35" spans="1:13" ht="12.75">
      <c r="A35" s="140"/>
      <c r="B35" s="141"/>
      <c r="C35" s="141"/>
      <c r="D35" s="141"/>
      <c r="E35" s="141"/>
      <c r="F35" s="141"/>
      <c r="G35" s="142"/>
      <c r="I35" s="21" t="s">
        <v>12</v>
      </c>
      <c r="J35" s="24">
        <v>3000</v>
      </c>
      <c r="K35" s="23">
        <v>1</v>
      </c>
      <c r="L35" s="131" t="str">
        <f t="shared" si="5"/>
        <v>10 ' 17,1</v>
      </c>
      <c r="M35" s="123"/>
    </row>
    <row r="36" spans="1:13" ht="12.75">
      <c r="A36" s="96"/>
      <c r="B36" s="95"/>
      <c r="C36" s="1"/>
      <c r="D36" s="2"/>
      <c r="E36" s="2"/>
      <c r="F36" s="2"/>
      <c r="G36" s="97"/>
      <c r="I36" s="21" t="s">
        <v>6</v>
      </c>
      <c r="J36" s="24">
        <v>1500</v>
      </c>
      <c r="K36" s="23">
        <v>1.1</v>
      </c>
      <c r="L36" s="131" t="str">
        <f t="shared" si="5"/>
        <v>4 ' 40,5</v>
      </c>
      <c r="M36" s="123"/>
    </row>
    <row r="37" spans="1:13" ht="12.75">
      <c r="A37" s="140" t="s">
        <v>51</v>
      </c>
      <c r="B37" s="141"/>
      <c r="C37" s="141"/>
      <c r="D37" s="141"/>
      <c r="E37" s="141"/>
      <c r="F37" s="141"/>
      <c r="G37" s="142"/>
      <c r="I37" s="98" t="s">
        <v>34</v>
      </c>
      <c r="J37" s="98" t="s">
        <v>14</v>
      </c>
      <c r="K37" s="99" t="s">
        <v>30</v>
      </c>
      <c r="L37" s="151" t="s">
        <v>35</v>
      </c>
      <c r="M37" s="152"/>
    </row>
    <row r="38" spans="1:13" ht="12.75">
      <c r="A38" s="143"/>
      <c r="B38" s="144"/>
      <c r="C38" s="144"/>
      <c r="D38" s="144"/>
      <c r="E38" s="144"/>
      <c r="F38" s="144"/>
      <c r="G38" s="145"/>
      <c r="I38" s="46"/>
      <c r="J38" s="77">
        <v>10000</v>
      </c>
      <c r="K38" s="78">
        <v>0.91</v>
      </c>
      <c r="L38" s="149" t="str">
        <f t="shared" si="5"/>
        <v>37 ' 40,6</v>
      </c>
      <c r="M38" s="150"/>
    </row>
  </sheetData>
  <sheetProtection password="C946" sheet="1" objects="1" scenarios="1"/>
  <mergeCells count="38">
    <mergeCell ref="A37:G38"/>
    <mergeCell ref="A34:G35"/>
    <mergeCell ref="A32:G33"/>
    <mergeCell ref="L30:M30"/>
    <mergeCell ref="L38:M38"/>
    <mergeCell ref="L36:M36"/>
    <mergeCell ref="L37:M37"/>
    <mergeCell ref="L31:M31"/>
    <mergeCell ref="L32:M32"/>
    <mergeCell ref="L33:M33"/>
    <mergeCell ref="L35:M35"/>
    <mergeCell ref="L34:M34"/>
    <mergeCell ref="L5:O5"/>
    <mergeCell ref="A9:A19"/>
    <mergeCell ref="K6:L6"/>
    <mergeCell ref="H5:J5"/>
    <mergeCell ref="F7:G7"/>
    <mergeCell ref="M7:O7"/>
    <mergeCell ref="A7:A8"/>
    <mergeCell ref="H7:I7"/>
    <mergeCell ref="L27:M27"/>
    <mergeCell ref="A26:C26"/>
    <mergeCell ref="L26:M26"/>
    <mergeCell ref="A27:C27"/>
    <mergeCell ref="A29:C29"/>
    <mergeCell ref="A28:C28"/>
    <mergeCell ref="L28:M28"/>
    <mergeCell ref="L29:M29"/>
    <mergeCell ref="G8:H8"/>
    <mergeCell ref="H6:J6"/>
    <mergeCell ref="L25:M25"/>
    <mergeCell ref="J7:L7"/>
    <mergeCell ref="A1:E1"/>
    <mergeCell ref="A2:E2"/>
    <mergeCell ref="F5:G5"/>
    <mergeCell ref="E6:F6"/>
    <mergeCell ref="C5:E5"/>
    <mergeCell ref="C6:D6"/>
  </mergeCells>
  <printOptions/>
  <pageMargins left="0.12" right="0.2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51.421875" style="0" customWidth="1"/>
    <col min="2" max="2" width="13.57421875" style="0" customWidth="1"/>
    <col min="3" max="3" width="10.00390625" style="0" customWidth="1"/>
    <col min="4" max="4" width="9.28125" style="0" customWidth="1"/>
    <col min="5" max="5" width="14.57421875" style="0" customWidth="1"/>
    <col min="6" max="6" width="14.140625" style="0" customWidth="1"/>
  </cols>
  <sheetData>
    <row r="1" ht="12.75">
      <c r="A1" s="45" t="s">
        <v>36</v>
      </c>
    </row>
    <row r="2" spans="1:4" ht="12.75">
      <c r="A2" s="45" t="s">
        <v>37</v>
      </c>
      <c r="C2" s="51" t="s">
        <v>38</v>
      </c>
      <c r="D2" s="74">
        <v>196</v>
      </c>
    </row>
    <row r="3" spans="3:4" ht="12.75">
      <c r="C3" s="51" t="s">
        <v>39</v>
      </c>
      <c r="D3" s="74">
        <v>62</v>
      </c>
    </row>
    <row r="4" spans="1:4" ht="12.75">
      <c r="A4" t="s">
        <v>41</v>
      </c>
      <c r="C4" s="51" t="s">
        <v>16</v>
      </c>
      <c r="D4" s="74">
        <v>90</v>
      </c>
    </row>
    <row r="5" spans="3:4" ht="12.75">
      <c r="C5" s="51"/>
      <c r="D5" s="52"/>
    </row>
    <row r="6" spans="3:4" ht="12.75">
      <c r="C6" s="51" t="s">
        <v>40</v>
      </c>
      <c r="D6" s="52">
        <f>SUM((D2-D3)*D4/100+D3)</f>
        <v>182.6</v>
      </c>
    </row>
    <row r="11" spans="2:6" ht="12.75">
      <c r="B11" s="58"/>
      <c r="C11" s="58"/>
      <c r="D11" s="58"/>
      <c r="E11" s="58"/>
      <c r="F11" s="58"/>
    </row>
    <row r="12" spans="2:6" ht="12.75">
      <c r="B12" s="58"/>
      <c r="C12" s="59"/>
      <c r="D12" s="58"/>
      <c r="E12" s="58"/>
      <c r="F12" s="59"/>
    </row>
  </sheetData>
  <sheetProtection sheet="1"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2.140625" style="60" customWidth="1"/>
    <col min="2" max="2" width="24.7109375" style="60" customWidth="1"/>
    <col min="3" max="3" width="23.421875" style="60" customWidth="1"/>
    <col min="4" max="4" width="21.57421875" style="60" customWidth="1"/>
    <col min="5" max="5" width="19.28125" style="60" customWidth="1"/>
    <col min="6" max="16384" width="11.421875" style="7" customWidth="1"/>
  </cols>
  <sheetData>
    <row r="1" spans="1:5" ht="16.5" thickBot="1">
      <c r="A1" s="61" t="s">
        <v>42</v>
      </c>
      <c r="B1" s="61" t="s">
        <v>43</v>
      </c>
      <c r="C1" s="61" t="s">
        <v>44</v>
      </c>
      <c r="D1" s="61" t="s">
        <v>45</v>
      </c>
      <c r="E1" s="61" t="s">
        <v>46</v>
      </c>
    </row>
    <row r="2" spans="1:5" ht="15.75" thickBot="1">
      <c r="A2" s="75">
        <v>0.902</v>
      </c>
      <c r="B2" s="76">
        <v>0.0020833333333333333</v>
      </c>
      <c r="C2" s="62">
        <f>A2/B2/24</f>
        <v>18.040000000000003</v>
      </c>
      <c r="D2" s="63">
        <f>360/C2</f>
        <v>19.955654101995563</v>
      </c>
      <c r="E2" s="64">
        <f>B2/A2</f>
        <v>0.0023096821877309683</v>
      </c>
    </row>
  </sheetData>
  <sheetProtection sheet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2012-01-24T14:15:51Z</cp:lastPrinted>
  <dcterms:created xsi:type="dcterms:W3CDTF">2004-02-18T17:29:43Z</dcterms:created>
  <dcterms:modified xsi:type="dcterms:W3CDTF">2012-01-25T15:38:47Z</dcterms:modified>
  <cp:category/>
  <cp:version/>
  <cp:contentType/>
  <cp:contentStatus/>
</cp:coreProperties>
</file>